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epartment Annual Reports\2017-18\Enrollment 20yr\"/>
    </mc:Choice>
  </mc:AlternateContent>
  <bookViews>
    <workbookView xWindow="0" yWindow="0" windowWidth="28800" windowHeight="13020" tabRatio="725"/>
  </bookViews>
  <sheets>
    <sheet name="final" sheetId="8" r:id="rId1"/>
  </sheets>
  <definedNames>
    <definedName name="_xlnm.Print_Area" localSheetId="0">final!$A:$AB</definedName>
    <definedName name="_xlnm.Print_Titles" localSheetId="0">final!$1:$2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6" i="8" l="1"/>
  <c r="H388" i="8" l="1"/>
  <c r="H214" i="8"/>
  <c r="H379" i="8"/>
  <c r="H365" i="8"/>
  <c r="H332" i="8"/>
  <c r="H334" i="8"/>
  <c r="H298" i="8"/>
  <c r="H300" i="8"/>
  <c r="H393" i="8" s="1"/>
  <c r="H207" i="8"/>
  <c r="H131" i="8"/>
  <c r="H130" i="8"/>
  <c r="H75" i="8"/>
  <c r="H401" i="8"/>
  <c r="H387" i="8"/>
  <c r="H364" i="8"/>
  <c r="H347" i="8"/>
  <c r="H319" i="8"/>
  <c r="H391" i="8" s="1"/>
  <c r="H301" i="8"/>
  <c r="H297" i="8"/>
  <c r="H259" i="8"/>
  <c r="H302" i="8" s="1"/>
  <c r="H246" i="8"/>
  <c r="H228" i="8"/>
  <c r="H192" i="8"/>
  <c r="H191" i="8"/>
  <c r="H151" i="8"/>
  <c r="H150" i="8"/>
  <c r="H128" i="8"/>
  <c r="H127" i="8"/>
  <c r="H152" i="8" l="1"/>
  <c r="H164" i="8"/>
  <c r="H303" i="8"/>
  <c r="H304" i="8" s="1"/>
  <c r="H132" i="8"/>
  <c r="H136" i="8" s="1"/>
  <c r="H209" i="8"/>
  <c r="H383" i="8"/>
  <c r="H210" i="8"/>
  <c r="H382" i="8"/>
  <c r="H385" i="8" l="1"/>
  <c r="H389" i="8" s="1"/>
  <c r="H403" i="8" s="1"/>
  <c r="H216" i="8"/>
  <c r="H230" i="8" s="1"/>
  <c r="H231" i="8" s="1"/>
  <c r="H211" i="8"/>
  <c r="H407" i="8" l="1"/>
  <c r="H384" i="8"/>
  <c r="H212" i="8"/>
  <c r="H406" i="8"/>
  <c r="Z131" i="8" l="1"/>
  <c r="W151" i="8"/>
  <c r="X151" i="8"/>
  <c r="Y151" i="8"/>
  <c r="Z151" i="8"/>
  <c r="AA151" i="8"/>
  <c r="S401" i="8"/>
  <c r="T401" i="8"/>
  <c r="U401" i="8"/>
  <c r="W401" i="8"/>
  <c r="X401" i="8"/>
  <c r="AA401" i="8"/>
  <c r="R401" i="8"/>
  <c r="J401" i="8"/>
  <c r="K401" i="8"/>
  <c r="L401" i="8"/>
  <c r="M401" i="8"/>
  <c r="N401" i="8"/>
  <c r="O401" i="8"/>
  <c r="P401" i="8"/>
  <c r="Q401" i="8"/>
  <c r="I401" i="8"/>
  <c r="P379" i="8"/>
  <c r="Q379" i="8"/>
  <c r="R379" i="8"/>
  <c r="S379" i="8"/>
  <c r="T379" i="8"/>
  <c r="U379" i="8"/>
  <c r="W379" i="8"/>
  <c r="P386" i="8"/>
  <c r="Q386" i="8"/>
  <c r="R386" i="8"/>
  <c r="S386" i="8"/>
  <c r="T386" i="8"/>
  <c r="U386" i="8"/>
  <c r="V386" i="8"/>
  <c r="W386" i="8"/>
  <c r="X386" i="8"/>
  <c r="Y386" i="8"/>
  <c r="Z386" i="8"/>
  <c r="AA386" i="8"/>
  <c r="P387" i="8"/>
  <c r="Q387" i="8"/>
  <c r="R387" i="8"/>
  <c r="S387" i="8"/>
  <c r="T387" i="8"/>
  <c r="U387" i="8"/>
  <c r="V387" i="8"/>
  <c r="W387" i="8"/>
  <c r="X387" i="8"/>
  <c r="Y387" i="8"/>
  <c r="Z387" i="8"/>
  <c r="AA387" i="8"/>
  <c r="P388" i="8"/>
  <c r="Q388" i="8"/>
  <c r="R388" i="8"/>
  <c r="S388" i="8"/>
  <c r="T388" i="8"/>
  <c r="U388" i="8"/>
  <c r="W388" i="8"/>
  <c r="X388" i="8"/>
  <c r="Z388" i="8"/>
  <c r="P228" i="8"/>
  <c r="Q228" i="8"/>
  <c r="R228" i="8"/>
  <c r="S228" i="8"/>
  <c r="T228" i="8"/>
  <c r="U228" i="8"/>
  <c r="V228" i="8"/>
  <c r="W228" i="8"/>
  <c r="X228" i="8"/>
  <c r="Y228" i="8"/>
  <c r="Z228" i="8"/>
  <c r="AA228" i="8"/>
  <c r="P207" i="8"/>
  <c r="Q207" i="8"/>
  <c r="R207" i="8"/>
  <c r="S207" i="8"/>
  <c r="T207" i="8"/>
  <c r="U207" i="8"/>
  <c r="V207" i="8"/>
  <c r="W207" i="8"/>
  <c r="X207" i="8"/>
  <c r="Y207" i="8"/>
  <c r="Z207" i="8"/>
  <c r="AA207" i="8"/>
  <c r="P214" i="8"/>
  <c r="Q214" i="8"/>
  <c r="R214" i="8"/>
  <c r="S214" i="8"/>
  <c r="T214" i="8"/>
  <c r="U214" i="8"/>
  <c r="V214" i="8"/>
  <c r="W214" i="8"/>
  <c r="X214" i="8"/>
  <c r="Y214" i="8"/>
  <c r="Z214" i="8"/>
  <c r="AA214" i="8"/>
  <c r="P191" i="8"/>
  <c r="Q191" i="8"/>
  <c r="R191" i="8"/>
  <c r="S191" i="8"/>
  <c r="T191" i="8"/>
  <c r="U191" i="8"/>
  <c r="V191" i="8"/>
  <c r="W191" i="8"/>
  <c r="X191" i="8"/>
  <c r="Y191" i="8"/>
  <c r="Z191" i="8"/>
  <c r="AA191" i="8"/>
  <c r="P192" i="8"/>
  <c r="Q192" i="8"/>
  <c r="R192" i="8"/>
  <c r="S192" i="8"/>
  <c r="T192" i="8"/>
  <c r="U192" i="8"/>
  <c r="V192" i="8"/>
  <c r="W192" i="8"/>
  <c r="X192" i="8"/>
  <c r="Y192" i="8"/>
  <c r="Z192" i="8"/>
  <c r="AA192" i="8"/>
  <c r="P150" i="8"/>
  <c r="Q150" i="8"/>
  <c r="R150" i="8"/>
  <c r="S150" i="8"/>
  <c r="T150" i="8"/>
  <c r="U150" i="8"/>
  <c r="V150" i="8"/>
  <c r="W150" i="8"/>
  <c r="W152" i="8" s="1"/>
  <c r="W164" i="8" s="1"/>
  <c r="X150" i="8"/>
  <c r="X152" i="8" s="1"/>
  <c r="X164" i="8" s="1"/>
  <c r="Y150" i="8"/>
  <c r="Z150" i="8"/>
  <c r="AA150" i="8"/>
  <c r="AA152" i="8" s="1"/>
  <c r="AA164" i="8" s="1"/>
  <c r="P151" i="8"/>
  <c r="Q151" i="8"/>
  <c r="R151" i="8"/>
  <c r="S151" i="8"/>
  <c r="T151" i="8"/>
  <c r="T152" i="8" s="1"/>
  <c r="T164" i="8" s="1"/>
  <c r="U151" i="8"/>
  <c r="P130" i="8"/>
  <c r="Q130" i="8"/>
  <c r="R130" i="8"/>
  <c r="S130" i="8"/>
  <c r="T130" i="8"/>
  <c r="U130" i="8"/>
  <c r="V130" i="8"/>
  <c r="W130" i="8"/>
  <c r="X130" i="8"/>
  <c r="Y130" i="8"/>
  <c r="Z130" i="8"/>
  <c r="Z132" i="8" s="1"/>
  <c r="AA130" i="8"/>
  <c r="P131" i="8"/>
  <c r="Q131" i="8"/>
  <c r="R131" i="8"/>
  <c r="S131" i="8"/>
  <c r="T131" i="8"/>
  <c r="U131" i="8"/>
  <c r="V131" i="8"/>
  <c r="W131" i="8"/>
  <c r="X131" i="8"/>
  <c r="Y131" i="8"/>
  <c r="AA131" i="8"/>
  <c r="P127" i="8"/>
  <c r="Q127" i="8"/>
  <c r="R127" i="8"/>
  <c r="S127" i="8"/>
  <c r="T127" i="8"/>
  <c r="U127" i="8"/>
  <c r="V127" i="8"/>
  <c r="W127" i="8"/>
  <c r="X127" i="8"/>
  <c r="Y127" i="8"/>
  <c r="Z127" i="8"/>
  <c r="AA127" i="8"/>
  <c r="P128" i="8"/>
  <c r="Q128" i="8"/>
  <c r="R128" i="8"/>
  <c r="S128" i="8"/>
  <c r="T128" i="8"/>
  <c r="U128" i="8"/>
  <c r="V128" i="8"/>
  <c r="W128" i="8"/>
  <c r="X128" i="8"/>
  <c r="Y128" i="8"/>
  <c r="Z128" i="8"/>
  <c r="AA128" i="8"/>
  <c r="P75" i="8"/>
  <c r="Q75" i="8"/>
  <c r="R75" i="8"/>
  <c r="S75" i="8"/>
  <c r="T75" i="8"/>
  <c r="U75" i="8"/>
  <c r="V75" i="8"/>
  <c r="W75" i="8"/>
  <c r="X75" i="8"/>
  <c r="Y75" i="8"/>
  <c r="Z75" i="8"/>
  <c r="AA75" i="8"/>
  <c r="AA210" i="8" l="1"/>
  <c r="W210" i="8"/>
  <c r="S210" i="8"/>
  <c r="S152" i="8"/>
  <c r="S164" i="8" s="1"/>
  <c r="Z136" i="8"/>
  <c r="AA132" i="8"/>
  <c r="AA136" i="8" s="1"/>
  <c r="AA216" i="8" s="1"/>
  <c r="X210" i="8"/>
  <c r="X209" i="8"/>
  <c r="T209" i="8"/>
  <c r="P209" i="8"/>
  <c r="X132" i="8"/>
  <c r="X136" i="8" s="1"/>
  <c r="X216" i="8" s="1"/>
  <c r="Y210" i="8"/>
  <c r="W132" i="8"/>
  <c r="W136" i="8" s="1"/>
  <c r="W216" i="8" s="1"/>
  <c r="R210" i="8"/>
  <c r="AA209" i="8"/>
  <c r="W209" i="8"/>
  <c r="S209" i="8"/>
  <c r="S132" i="8"/>
  <c r="S136" i="8" s="1"/>
  <c r="P132" i="8"/>
  <c r="P136" i="8" s="1"/>
  <c r="T132" i="8"/>
  <c r="T136" i="8" s="1"/>
  <c r="T216" i="8" s="1"/>
  <c r="T230" i="8" s="1"/>
  <c r="T231" i="8" s="1"/>
  <c r="P210" i="8"/>
  <c r="Y209" i="8"/>
  <c r="U209" i="8"/>
  <c r="Q209" i="8"/>
  <c r="Q152" i="8"/>
  <c r="Q164" i="8" s="1"/>
  <c r="R152" i="8"/>
  <c r="R164" i="8" s="1"/>
  <c r="Y152" i="8"/>
  <c r="Y164" i="8" s="1"/>
  <c r="U152" i="8"/>
  <c r="U164" i="8" s="1"/>
  <c r="T210" i="8"/>
  <c r="P152" i="8"/>
  <c r="P164" i="8" s="1"/>
  <c r="Y132" i="8"/>
  <c r="Y136" i="8" s="1"/>
  <c r="Y216" i="8" s="1"/>
  <c r="U132" i="8"/>
  <c r="U136" i="8" s="1"/>
  <c r="Q132" i="8"/>
  <c r="Q136" i="8" s="1"/>
  <c r="V132" i="8"/>
  <c r="V136" i="8" s="1"/>
  <c r="R132" i="8"/>
  <c r="R136" i="8" s="1"/>
  <c r="U210" i="8"/>
  <c r="Q210" i="8"/>
  <c r="Z209" i="8"/>
  <c r="V209" i="8"/>
  <c r="R209" i="8"/>
  <c r="Z210" i="8"/>
  <c r="Z152" i="8"/>
  <c r="Z164" i="8" s="1"/>
  <c r="R211" i="8" l="1"/>
  <c r="AA211" i="8"/>
  <c r="Z216" i="8"/>
  <c r="Z230" i="8" s="1"/>
  <c r="Y211" i="8"/>
  <c r="Y212" i="8" s="1"/>
  <c r="S216" i="8"/>
  <c r="S230" i="8" s="1"/>
  <c r="S231" i="8" s="1"/>
  <c r="W211" i="8"/>
  <c r="U211" i="8"/>
  <c r="S211" i="8"/>
  <c r="P216" i="8"/>
  <c r="X211" i="8"/>
  <c r="X212" i="8" s="1"/>
  <c r="P211" i="8"/>
  <c r="Q216" i="8"/>
  <c r="Q230" i="8" s="1"/>
  <c r="Q231" i="8" s="1"/>
  <c r="T211" i="8"/>
  <c r="R216" i="8"/>
  <c r="R230" i="8" s="1"/>
  <c r="R231" i="8" s="1"/>
  <c r="W212" i="8"/>
  <c r="Q211" i="8"/>
  <c r="Z211" i="8"/>
  <c r="U216" i="8"/>
  <c r="X230" i="8"/>
  <c r="X231" i="8" s="1"/>
  <c r="T212" i="8"/>
  <c r="AA212" i="8"/>
  <c r="P230" i="8"/>
  <c r="AA230" i="8"/>
  <c r="Y230" i="8"/>
  <c r="W230" i="8"/>
  <c r="Z212" i="8" l="1"/>
  <c r="P212" i="8"/>
  <c r="Q212" i="8"/>
  <c r="S212" i="8"/>
  <c r="R212" i="8"/>
  <c r="U230" i="8"/>
  <c r="U212" i="8"/>
  <c r="P231" i="8"/>
  <c r="AA231" i="8"/>
  <c r="Z231" i="8"/>
  <c r="Y231" i="8"/>
  <c r="W231" i="8"/>
  <c r="U231" i="8" l="1"/>
  <c r="L386" i="8" l="1"/>
  <c r="M386" i="8"/>
  <c r="N386" i="8"/>
  <c r="O386" i="8"/>
  <c r="L387" i="8"/>
  <c r="M387" i="8"/>
  <c r="N387" i="8"/>
  <c r="O387" i="8"/>
  <c r="L388" i="8"/>
  <c r="M388" i="8"/>
  <c r="N388" i="8"/>
  <c r="O388" i="8"/>
  <c r="L379" i="8"/>
  <c r="M379" i="8"/>
  <c r="N379" i="8"/>
  <c r="O379" i="8"/>
  <c r="L364" i="8"/>
  <c r="M364" i="8"/>
  <c r="N364" i="8"/>
  <c r="O364" i="8"/>
  <c r="L365" i="8"/>
  <c r="M365" i="8"/>
  <c r="N365" i="8"/>
  <c r="O365" i="8"/>
  <c r="L334" i="8"/>
  <c r="M334" i="8"/>
  <c r="N334" i="8"/>
  <c r="O334" i="8"/>
  <c r="L300" i="8"/>
  <c r="L382" i="8" s="1"/>
  <c r="M300" i="8"/>
  <c r="M382" i="8" s="1"/>
  <c r="N300" i="8"/>
  <c r="O300" i="8"/>
  <c r="O382" i="8" s="1"/>
  <c r="L301" i="8"/>
  <c r="L383" i="8" s="1"/>
  <c r="M301" i="8"/>
  <c r="M383" i="8" s="1"/>
  <c r="N301" i="8"/>
  <c r="N383" i="8" s="1"/>
  <c r="O301" i="8"/>
  <c r="O383" i="8" s="1"/>
  <c r="L297" i="8"/>
  <c r="M297" i="8"/>
  <c r="N297" i="8"/>
  <c r="O297" i="8"/>
  <c r="L298" i="8"/>
  <c r="M298" i="8"/>
  <c r="N298" i="8"/>
  <c r="O298" i="8"/>
  <c r="L228" i="8"/>
  <c r="M228" i="8"/>
  <c r="N228" i="8"/>
  <c r="O228" i="8"/>
  <c r="L207" i="8"/>
  <c r="M207" i="8"/>
  <c r="N207" i="8"/>
  <c r="O207" i="8"/>
  <c r="L214" i="8"/>
  <c r="M214" i="8"/>
  <c r="N214" i="8"/>
  <c r="O214" i="8"/>
  <c r="L191" i="8"/>
  <c r="M191" i="8"/>
  <c r="N191" i="8"/>
  <c r="O191" i="8"/>
  <c r="L192" i="8"/>
  <c r="M192" i="8"/>
  <c r="N192" i="8"/>
  <c r="O192" i="8"/>
  <c r="L150" i="8"/>
  <c r="M150" i="8"/>
  <c r="N150" i="8"/>
  <c r="O150" i="8"/>
  <c r="L151" i="8"/>
  <c r="M151" i="8"/>
  <c r="N151" i="8"/>
  <c r="O151" i="8"/>
  <c r="L152" i="8"/>
  <c r="L164" i="8" s="1"/>
  <c r="L130" i="8"/>
  <c r="M130" i="8"/>
  <c r="N130" i="8"/>
  <c r="O130" i="8"/>
  <c r="L131" i="8"/>
  <c r="M131" i="8"/>
  <c r="M132" i="8" s="1"/>
  <c r="N131" i="8"/>
  <c r="O131" i="8"/>
  <c r="L127" i="8"/>
  <c r="M127" i="8"/>
  <c r="N127" i="8"/>
  <c r="O127" i="8"/>
  <c r="L128" i="8"/>
  <c r="M128" i="8"/>
  <c r="N128" i="8"/>
  <c r="O128" i="8"/>
  <c r="L75" i="8"/>
  <c r="M75" i="8"/>
  <c r="N75" i="8"/>
  <c r="O75" i="8"/>
  <c r="K386" i="8"/>
  <c r="K387" i="8"/>
  <c r="K388" i="8"/>
  <c r="K379" i="8"/>
  <c r="K364" i="8"/>
  <c r="K365" i="8"/>
  <c r="K347" i="8"/>
  <c r="K334" i="8"/>
  <c r="K332" i="8"/>
  <c r="K319" i="8"/>
  <c r="K391" i="8" s="1"/>
  <c r="K300" i="8"/>
  <c r="K382" i="8" s="1"/>
  <c r="K301" i="8"/>
  <c r="K297" i="8"/>
  <c r="K298" i="8"/>
  <c r="K259" i="8"/>
  <c r="K302" i="8" s="1"/>
  <c r="K246" i="8"/>
  <c r="K228" i="8"/>
  <c r="K214" i="8"/>
  <c r="K207" i="8"/>
  <c r="K191" i="8"/>
  <c r="K192" i="8"/>
  <c r="K150" i="8"/>
  <c r="K151" i="8"/>
  <c r="K130" i="8"/>
  <c r="K131" i="8"/>
  <c r="K127" i="8"/>
  <c r="K128" i="8"/>
  <c r="K75" i="8"/>
  <c r="O152" i="8" l="1"/>
  <c r="O164" i="8" s="1"/>
  <c r="O210" i="8"/>
  <c r="O209" i="8"/>
  <c r="N152" i="8"/>
  <c r="N164" i="8" s="1"/>
  <c r="M209" i="8"/>
  <c r="N210" i="8"/>
  <c r="M152" i="8"/>
  <c r="M164" i="8" s="1"/>
  <c r="L209" i="8"/>
  <c r="M136" i="8"/>
  <c r="O132" i="8"/>
  <c r="O136" i="8" s="1"/>
  <c r="L132" i="8"/>
  <c r="L136" i="8" s="1"/>
  <c r="L216" i="8" s="1"/>
  <c r="N132" i="8"/>
  <c r="N136" i="8" s="1"/>
  <c r="L210" i="8"/>
  <c r="N393" i="8"/>
  <c r="N382" i="8"/>
  <c r="M393" i="8"/>
  <c r="N209" i="8"/>
  <c r="L393" i="8"/>
  <c r="M210" i="8"/>
  <c r="O393" i="8"/>
  <c r="K132" i="8"/>
  <c r="K136" i="8" s="1"/>
  <c r="K383" i="8"/>
  <c r="K152" i="8"/>
  <c r="K164" i="8" s="1"/>
  <c r="K209" i="8"/>
  <c r="K210" i="8"/>
  <c r="K303" i="8"/>
  <c r="K393" i="8"/>
  <c r="J386" i="8"/>
  <c r="J387" i="8"/>
  <c r="J388" i="8"/>
  <c r="J365" i="8"/>
  <c r="J347" i="8"/>
  <c r="J334" i="8"/>
  <c r="J332" i="8"/>
  <c r="J319" i="8"/>
  <c r="J391" i="8" s="1"/>
  <c r="J300" i="8"/>
  <c r="J393" i="8" s="1"/>
  <c r="J301" i="8"/>
  <c r="J297" i="8"/>
  <c r="J298" i="8"/>
  <c r="J259" i="8"/>
  <c r="J302" i="8" s="1"/>
  <c r="J246" i="8"/>
  <c r="J228" i="8"/>
  <c r="J214" i="8"/>
  <c r="O216" i="8" l="1"/>
  <c r="O230" i="8" s="1"/>
  <c r="O231" i="8" s="1"/>
  <c r="O211" i="8"/>
  <c r="N211" i="8"/>
  <c r="M211" i="8"/>
  <c r="N216" i="8"/>
  <c r="M216" i="8"/>
  <c r="M230" i="8" s="1"/>
  <c r="M231" i="8" s="1"/>
  <c r="L211" i="8"/>
  <c r="L212" i="8" s="1"/>
  <c r="L230" i="8"/>
  <c r="L231" i="8" s="1"/>
  <c r="K216" i="8"/>
  <c r="K230" i="8" s="1"/>
  <c r="K231" i="8" s="1"/>
  <c r="K211" i="8"/>
  <c r="K304" i="8"/>
  <c r="K385" i="8"/>
  <c r="J382" i="8"/>
  <c r="J303" i="8"/>
  <c r="J304" i="8" s="1"/>
  <c r="J207" i="8"/>
  <c r="J191" i="8"/>
  <c r="J192" i="8"/>
  <c r="I192" i="8"/>
  <c r="J150" i="8"/>
  <c r="J151" i="8"/>
  <c r="J130" i="8"/>
  <c r="J131" i="8"/>
  <c r="J127" i="8"/>
  <c r="J128" i="8"/>
  <c r="J75" i="8"/>
  <c r="I365" i="8"/>
  <c r="I364" i="8"/>
  <c r="I301" i="8"/>
  <c r="I300" i="8"/>
  <c r="I393" i="8" s="1"/>
  <c r="I298" i="8"/>
  <c r="I297" i="8"/>
  <c r="I191" i="8"/>
  <c r="I151" i="8"/>
  <c r="I150" i="8"/>
  <c r="I131" i="8"/>
  <c r="I130" i="8"/>
  <c r="I128" i="8"/>
  <c r="I127" i="8"/>
  <c r="I388" i="8"/>
  <c r="I379" i="8"/>
  <c r="I334" i="8"/>
  <c r="I228" i="8"/>
  <c r="I207" i="8"/>
  <c r="O212" i="8" l="1"/>
  <c r="N212" i="8"/>
  <c r="N230" i="8"/>
  <c r="N231" i="8" s="1"/>
  <c r="M212" i="8"/>
  <c r="K212" i="8"/>
  <c r="J210" i="8"/>
  <c r="J152" i="8"/>
  <c r="J164" i="8" s="1"/>
  <c r="K384" i="8"/>
  <c r="K389" i="8"/>
  <c r="K403" i="8" s="1"/>
  <c r="K406" i="8" s="1"/>
  <c r="J132" i="8"/>
  <c r="J136" i="8" s="1"/>
  <c r="J209" i="8"/>
  <c r="I132" i="8"/>
  <c r="J211" i="8" l="1"/>
  <c r="J216" i="8"/>
  <c r="J230" i="8" s="1"/>
  <c r="J231" i="8" s="1"/>
  <c r="K407" i="8"/>
  <c r="J212" i="8" l="1"/>
  <c r="Z399" i="8" l="1"/>
  <c r="Y399" i="8"/>
  <c r="Z398" i="8"/>
  <c r="Y398" i="8"/>
  <c r="V398" i="8"/>
  <c r="V401" i="8" s="1"/>
  <c r="Y371" i="8"/>
  <c r="X371" i="8"/>
  <c r="Y369" i="8"/>
  <c r="AA365" i="8"/>
  <c r="Y365" i="8"/>
  <c r="W365" i="8"/>
  <c r="V365" i="8"/>
  <c r="U365" i="8"/>
  <c r="T365" i="8"/>
  <c r="S365" i="8"/>
  <c r="R365" i="8"/>
  <c r="Q365" i="8"/>
  <c r="P365" i="8"/>
  <c r="AA364" i="8"/>
  <c r="Y364" i="8"/>
  <c r="X364" i="8"/>
  <c r="W364" i="8"/>
  <c r="U364" i="8"/>
  <c r="T364" i="8"/>
  <c r="S364" i="8"/>
  <c r="R364" i="8"/>
  <c r="Q364" i="8"/>
  <c r="P364" i="8"/>
  <c r="J362" i="8"/>
  <c r="Z353" i="8"/>
  <c r="Z365" i="8" s="1"/>
  <c r="X353" i="8"/>
  <c r="X365" i="8" s="1"/>
  <c r="Z352" i="8"/>
  <c r="V352" i="8"/>
  <c r="W347" i="8"/>
  <c r="V347" i="8"/>
  <c r="U347" i="8"/>
  <c r="T347" i="8"/>
  <c r="S347" i="8"/>
  <c r="R347" i="8"/>
  <c r="Q347" i="8"/>
  <c r="P347" i="8"/>
  <c r="O347" i="8"/>
  <c r="N347" i="8"/>
  <c r="M347" i="8"/>
  <c r="L347" i="8"/>
  <c r="AA342" i="8"/>
  <c r="AA379" i="8" s="1"/>
  <c r="X342" i="8"/>
  <c r="Y341" i="8"/>
  <c r="X341" i="8"/>
  <c r="AA332" i="8"/>
  <c r="W332" i="8"/>
  <c r="W334" i="8" s="1"/>
  <c r="U332" i="8"/>
  <c r="U334" i="8" s="1"/>
  <c r="T332" i="8"/>
  <c r="T334" i="8" s="1"/>
  <c r="S332" i="8"/>
  <c r="S334" i="8" s="1"/>
  <c r="R332" i="8"/>
  <c r="R334" i="8" s="1"/>
  <c r="Q332" i="8"/>
  <c r="Q334" i="8" s="1"/>
  <c r="P332" i="8"/>
  <c r="P334" i="8" s="1"/>
  <c r="O332" i="8"/>
  <c r="N332" i="8"/>
  <c r="M332" i="8"/>
  <c r="L332" i="8"/>
  <c r="X331" i="8"/>
  <c r="V331" i="8"/>
  <c r="Z329" i="8"/>
  <c r="Y329" i="8"/>
  <c r="X329" i="8"/>
  <c r="V329" i="8"/>
  <c r="Z328" i="8"/>
  <c r="Y328" i="8"/>
  <c r="X328" i="8"/>
  <c r="X327" i="8"/>
  <c r="Z319" i="8"/>
  <c r="Z391" i="8" s="1"/>
  <c r="W319" i="8"/>
  <c r="W391" i="8" s="1"/>
  <c r="U319" i="8"/>
  <c r="U391" i="8" s="1"/>
  <c r="T319" i="8"/>
  <c r="T391" i="8" s="1"/>
  <c r="S319" i="8"/>
  <c r="S391" i="8" s="1"/>
  <c r="R319" i="8"/>
  <c r="R391" i="8" s="1"/>
  <c r="Q319" i="8"/>
  <c r="Q391" i="8" s="1"/>
  <c r="P319" i="8"/>
  <c r="P391" i="8" s="1"/>
  <c r="O319" i="8"/>
  <c r="O391" i="8" s="1"/>
  <c r="N319" i="8"/>
  <c r="N391" i="8" s="1"/>
  <c r="M319" i="8"/>
  <c r="M391" i="8" s="1"/>
  <c r="L319" i="8"/>
  <c r="L391" i="8" s="1"/>
  <c r="Y315" i="8"/>
  <c r="AA314" i="8"/>
  <c r="Y314" i="8"/>
  <c r="X314" i="8"/>
  <c r="V314" i="8"/>
  <c r="Z308" i="8"/>
  <c r="Y308" i="8"/>
  <c r="X308" i="8"/>
  <c r="V308" i="8"/>
  <c r="Z307" i="8"/>
  <c r="Y307" i="8"/>
  <c r="V307" i="8"/>
  <c r="AA300" i="8"/>
  <c r="AA382" i="8" s="1"/>
  <c r="Z300" i="8"/>
  <c r="Z382" i="8" s="1"/>
  <c r="Y300" i="8"/>
  <c r="Y382" i="8" s="1"/>
  <c r="X300" i="8"/>
  <c r="X382" i="8" s="1"/>
  <c r="W300" i="8"/>
  <c r="W382" i="8" s="1"/>
  <c r="V300" i="8"/>
  <c r="V382" i="8" s="1"/>
  <c r="U300" i="8"/>
  <c r="U382" i="8" s="1"/>
  <c r="T300" i="8"/>
  <c r="T382" i="8" s="1"/>
  <c r="S300" i="8"/>
  <c r="S382" i="8" s="1"/>
  <c r="R300" i="8"/>
  <c r="R382" i="8" s="1"/>
  <c r="Q300" i="8"/>
  <c r="P300" i="8"/>
  <c r="AA298" i="8"/>
  <c r="W298" i="8"/>
  <c r="W302" i="8" s="1"/>
  <c r="V298" i="8"/>
  <c r="U298" i="8"/>
  <c r="U302" i="8" s="1"/>
  <c r="T298" i="8"/>
  <c r="T302" i="8" s="1"/>
  <c r="S298" i="8"/>
  <c r="S302" i="8" s="1"/>
  <c r="R298" i="8"/>
  <c r="R302" i="8" s="1"/>
  <c r="Q298" i="8"/>
  <c r="Q302" i="8" s="1"/>
  <c r="P298" i="8"/>
  <c r="P302" i="8" s="1"/>
  <c r="Y297" i="8"/>
  <c r="Y301" i="8" s="1"/>
  <c r="X297" i="8"/>
  <c r="X301" i="8" s="1"/>
  <c r="X383" i="8" s="1"/>
  <c r="W297" i="8"/>
  <c r="W301" i="8" s="1"/>
  <c r="V297" i="8"/>
  <c r="U297" i="8"/>
  <c r="U301" i="8" s="1"/>
  <c r="T297" i="8"/>
  <c r="T301" i="8" s="1"/>
  <c r="S297" i="8"/>
  <c r="S301" i="8" s="1"/>
  <c r="S383" i="8" s="1"/>
  <c r="R297" i="8"/>
  <c r="R301" i="8" s="1"/>
  <c r="Q297" i="8"/>
  <c r="Q301" i="8" s="1"/>
  <c r="P297" i="8"/>
  <c r="P301" i="8" s="1"/>
  <c r="Z296" i="8"/>
  <c r="Z298" i="8" s="1"/>
  <c r="Z302" i="8" s="1"/>
  <c r="Y296" i="8"/>
  <c r="Y298" i="8" s="1"/>
  <c r="X296" i="8"/>
  <c r="X298" i="8" s="1"/>
  <c r="AA295" i="8"/>
  <c r="AA297" i="8" s="1"/>
  <c r="Z295" i="8"/>
  <c r="Z297" i="8" s="1"/>
  <c r="Z301" i="8" s="1"/>
  <c r="V286" i="8"/>
  <c r="AA283" i="8"/>
  <c r="Y283" i="8"/>
  <c r="V280" i="8"/>
  <c r="AA271" i="8"/>
  <c r="X271" i="8"/>
  <c r="V271" i="8"/>
  <c r="AA269" i="8"/>
  <c r="Y269" i="8"/>
  <c r="X269" i="8"/>
  <c r="V269" i="8"/>
  <c r="AA268" i="8"/>
  <c r="V268" i="8"/>
  <c r="V262" i="8"/>
  <c r="AA259" i="8"/>
  <c r="Z259" i="8"/>
  <c r="Y259" i="8"/>
  <c r="W259" i="8"/>
  <c r="U259" i="8"/>
  <c r="T259" i="8"/>
  <c r="S259" i="8"/>
  <c r="R259" i="8"/>
  <c r="Q259" i="8"/>
  <c r="P259" i="8"/>
  <c r="O259" i="8"/>
  <c r="O302" i="8" s="1"/>
  <c r="O303" i="8" s="1"/>
  <c r="N259" i="8"/>
  <c r="N302" i="8" s="1"/>
  <c r="N303" i="8" s="1"/>
  <c r="M259" i="8"/>
  <c r="M302" i="8" s="1"/>
  <c r="M303" i="8" s="1"/>
  <c r="L259" i="8"/>
  <c r="L302" i="8" s="1"/>
  <c r="L303" i="8" s="1"/>
  <c r="V257" i="8"/>
  <c r="X256" i="8"/>
  <c r="V256" i="8"/>
  <c r="X255" i="8"/>
  <c r="V255" i="8"/>
  <c r="AA253" i="8"/>
  <c r="X253" i="8"/>
  <c r="X251" i="8"/>
  <c r="Z246" i="8"/>
  <c r="W246" i="8"/>
  <c r="U246" i="8"/>
  <c r="T246" i="8"/>
  <c r="S246" i="8"/>
  <c r="R246" i="8"/>
  <c r="Q246" i="8"/>
  <c r="P246" i="8"/>
  <c r="O246" i="8"/>
  <c r="N246" i="8"/>
  <c r="M246" i="8"/>
  <c r="L246" i="8"/>
  <c r="AA242" i="8"/>
  <c r="Y242" i="8"/>
  <c r="V242" i="8"/>
  <c r="V388" i="8" s="1"/>
  <c r="AA238" i="8"/>
  <c r="Y238" i="8"/>
  <c r="Y401" i="8" l="1"/>
  <c r="Q383" i="8"/>
  <c r="U383" i="8"/>
  <c r="X379" i="8"/>
  <c r="AA388" i="8"/>
  <c r="P383" i="8"/>
  <c r="T383" i="8"/>
  <c r="Y383" i="8"/>
  <c r="P393" i="8"/>
  <c r="P382" i="8"/>
  <c r="Y388" i="8"/>
  <c r="AA319" i="8"/>
  <c r="AA391" i="8" s="1"/>
  <c r="L385" i="8"/>
  <c r="L384" i="8" s="1"/>
  <c r="R383" i="8"/>
  <c r="Q382" i="8"/>
  <c r="Q393" i="8"/>
  <c r="X319" i="8"/>
  <c r="X391" i="8" s="1"/>
  <c r="V364" i="8"/>
  <c r="V379" i="8"/>
  <c r="Z401" i="8"/>
  <c r="V319" i="8"/>
  <c r="V391" i="8" s="1"/>
  <c r="W383" i="8"/>
  <c r="Y379" i="8"/>
  <c r="Z364" i="8"/>
  <c r="Z383" i="8" s="1"/>
  <c r="Z379" i="8"/>
  <c r="O304" i="8"/>
  <c r="M304" i="8"/>
  <c r="M385" i="8"/>
  <c r="M389" i="8" s="1"/>
  <c r="N304" i="8"/>
  <c r="N385" i="8"/>
  <c r="L304" i="8"/>
  <c r="O385" i="8"/>
  <c r="J379" i="8"/>
  <c r="J364" i="8"/>
  <c r="X259" i="8"/>
  <c r="Y319" i="8"/>
  <c r="Y391" i="8" s="1"/>
  <c r="V332" i="8"/>
  <c r="V334" i="8" s="1"/>
  <c r="Z332" i="8"/>
  <c r="Z334" i="8" s="1"/>
  <c r="Y332" i="8"/>
  <c r="Y334" i="8" s="1"/>
  <c r="AA301" i="8"/>
  <c r="AA383" i="8" s="1"/>
  <c r="W303" i="8"/>
  <c r="W385" i="8" s="1"/>
  <c r="V259" i="8"/>
  <c r="Y246" i="8"/>
  <c r="X332" i="8"/>
  <c r="X334" i="8" s="1"/>
  <c r="I259" i="8"/>
  <c r="I302" i="8" s="1"/>
  <c r="I319" i="8"/>
  <c r="I391" i="8" s="1"/>
  <c r="I332" i="8"/>
  <c r="I386" i="8"/>
  <c r="I387" i="8"/>
  <c r="X302" i="8"/>
  <c r="X303" i="8" s="1"/>
  <c r="R303" i="8"/>
  <c r="R385" i="8" s="1"/>
  <c r="X246" i="8"/>
  <c r="AA302" i="8"/>
  <c r="Z303" i="8"/>
  <c r="I246" i="8"/>
  <c r="V301" i="8"/>
  <c r="Y302" i="8"/>
  <c r="Y303" i="8" s="1"/>
  <c r="S303" i="8"/>
  <c r="S385" i="8" s="1"/>
  <c r="AA246" i="8"/>
  <c r="Q303" i="8"/>
  <c r="Q385" i="8" s="1"/>
  <c r="U303" i="8"/>
  <c r="U385" i="8" s="1"/>
  <c r="V302" i="8"/>
  <c r="I347" i="8"/>
  <c r="P303" i="8"/>
  <c r="P385" i="8" s="1"/>
  <c r="T303" i="8"/>
  <c r="T385" i="8" s="1"/>
  <c r="AA334" i="8"/>
  <c r="V383" i="8" l="1"/>
  <c r="Z385" i="8"/>
  <c r="X385" i="8"/>
  <c r="X384" i="8" s="1"/>
  <c r="L389" i="8"/>
  <c r="Y385" i="8"/>
  <c r="Y384" i="8" s="1"/>
  <c r="S384" i="8"/>
  <c r="S389" i="8"/>
  <c r="S403" i="8" s="1"/>
  <c r="Z384" i="8"/>
  <c r="Z389" i="8"/>
  <c r="Z403" i="8" s="1"/>
  <c r="P384" i="8"/>
  <c r="P389" i="8"/>
  <c r="P403" i="8" s="1"/>
  <c r="R384" i="8"/>
  <c r="R389" i="8"/>
  <c r="R403" i="8" s="1"/>
  <c r="T384" i="8"/>
  <c r="T389" i="8"/>
  <c r="T403" i="8" s="1"/>
  <c r="U384" i="8"/>
  <c r="U389" i="8"/>
  <c r="U403" i="8" s="1"/>
  <c r="W384" i="8"/>
  <c r="W389" i="8"/>
  <c r="W403" i="8" s="1"/>
  <c r="Q384" i="8"/>
  <c r="Q389" i="8"/>
  <c r="Q403" i="8" s="1"/>
  <c r="M384" i="8"/>
  <c r="N384" i="8"/>
  <c r="N389" i="8"/>
  <c r="N403" i="8" s="1"/>
  <c r="O384" i="8"/>
  <c r="O389" i="8"/>
  <c r="J383" i="8"/>
  <c r="J385" i="8"/>
  <c r="I303" i="8"/>
  <c r="I385" i="8" s="1"/>
  <c r="I382" i="8"/>
  <c r="I75" i="8"/>
  <c r="I136" i="8" s="1"/>
  <c r="I210" i="8"/>
  <c r="AA303" i="8"/>
  <c r="AA385" i="8" s="1"/>
  <c r="R304" i="8"/>
  <c r="Z304" i="8"/>
  <c r="V303" i="8"/>
  <c r="V385" i="8" s="1"/>
  <c r="W304" i="8"/>
  <c r="I383" i="8"/>
  <c r="U304" i="8"/>
  <c r="T304" i="8"/>
  <c r="Y304" i="8"/>
  <c r="X304" i="8"/>
  <c r="P304" i="8"/>
  <c r="L403" i="8"/>
  <c r="Q304" i="8"/>
  <c r="S304" i="8"/>
  <c r="X389" i="8" l="1"/>
  <c r="X403" i="8" s="1"/>
  <c r="Y389" i="8"/>
  <c r="Y403" i="8" s="1"/>
  <c r="Y407" i="8" s="1"/>
  <c r="X406" i="8"/>
  <c r="X407" i="8"/>
  <c r="W406" i="8"/>
  <c r="W407" i="8"/>
  <c r="U406" i="8"/>
  <c r="U407" i="8"/>
  <c r="R406" i="8"/>
  <c r="R407" i="8"/>
  <c r="Z406" i="8"/>
  <c r="Z407" i="8"/>
  <c r="AA384" i="8"/>
  <c r="AA389" i="8"/>
  <c r="AA403" i="8" s="1"/>
  <c r="Q406" i="8"/>
  <c r="Q407" i="8"/>
  <c r="Y406" i="8"/>
  <c r="T406" i="8"/>
  <c r="T407" i="8"/>
  <c r="P406" i="8"/>
  <c r="P407" i="8"/>
  <c r="S407" i="8"/>
  <c r="S406" i="8"/>
  <c r="V384" i="8"/>
  <c r="V389" i="8"/>
  <c r="V403" i="8" s="1"/>
  <c r="L406" i="8"/>
  <c r="L407" i="8"/>
  <c r="N406" i="8"/>
  <c r="N407" i="8"/>
  <c r="AA304" i="8"/>
  <c r="J384" i="8"/>
  <c r="J389" i="8"/>
  <c r="J403" i="8" s="1"/>
  <c r="O403" i="8"/>
  <c r="I152" i="8"/>
  <c r="I164" i="8" s="1"/>
  <c r="I216" i="8" s="1"/>
  <c r="I230" i="8" s="1"/>
  <c r="I209" i="8"/>
  <c r="I211" i="8" s="1"/>
  <c r="I384" i="8"/>
  <c r="I304" i="8"/>
  <c r="M403" i="8"/>
  <c r="I389" i="8"/>
  <c r="I403" i="8" s="1"/>
  <c r="I214" i="8"/>
  <c r="AA406" i="8" l="1"/>
  <c r="AA407" i="8"/>
  <c r="M406" i="8"/>
  <c r="M407" i="8"/>
  <c r="O407" i="8"/>
  <c r="O406" i="8"/>
  <c r="J406" i="8"/>
  <c r="J407" i="8"/>
  <c r="I212" i="8"/>
  <c r="I231" i="8"/>
  <c r="I407" i="8" l="1"/>
  <c r="I406" i="8" l="1"/>
  <c r="V151" i="8" l="1"/>
  <c r="V152" i="8" s="1"/>
  <c r="V164" i="8" s="1"/>
  <c r="V216" i="8" l="1"/>
  <c r="V210" i="8"/>
  <c r="V211" i="8" l="1"/>
  <c r="V212" i="8" s="1"/>
  <c r="V230" i="8"/>
  <c r="V406" i="8" l="1"/>
  <c r="V231" i="8"/>
  <c r="V407" i="8" l="1"/>
  <c r="V246" i="8"/>
  <c r="V304" i="8" s="1"/>
</calcChain>
</file>

<file path=xl/sharedStrings.xml><?xml version="1.0" encoding="utf-8"?>
<sst xmlns="http://schemas.openxmlformats.org/spreadsheetml/2006/main" count="1234" uniqueCount="425">
  <si>
    <t>SCHOOL/</t>
  </si>
  <si>
    <t>DE-</t>
  </si>
  <si>
    <t>Major</t>
  </si>
  <si>
    <t>Wait</t>
  </si>
  <si>
    <t>Department</t>
  </si>
  <si>
    <t>GREE</t>
  </si>
  <si>
    <t>CODE</t>
  </si>
  <si>
    <t>List</t>
  </si>
  <si>
    <t>UNDERGRADUATE</t>
  </si>
  <si>
    <t>SCHOOL of ARTS &amp; SCIENCES - Liberal Arts Majors</t>
  </si>
  <si>
    <t>Africana Studies</t>
  </si>
  <si>
    <t>BA</t>
  </si>
  <si>
    <t>AAS</t>
  </si>
  <si>
    <t>Art/ Art History</t>
  </si>
  <si>
    <t>ART</t>
  </si>
  <si>
    <t>Art</t>
  </si>
  <si>
    <t>BFA</t>
  </si>
  <si>
    <t>BFAS</t>
  </si>
  <si>
    <t>Art Studio</t>
  </si>
  <si>
    <t>New Media Design</t>
  </si>
  <si>
    <t>Communication Studies</t>
  </si>
  <si>
    <t>COM</t>
  </si>
  <si>
    <t>NCM</t>
  </si>
  <si>
    <t>New Communication Media</t>
  </si>
  <si>
    <t>CIN</t>
  </si>
  <si>
    <t>Cinema Study</t>
  </si>
  <si>
    <t>* major no longer offered *</t>
  </si>
  <si>
    <t>Economics</t>
  </si>
  <si>
    <t>BUSE</t>
  </si>
  <si>
    <t>Business Economics</t>
  </si>
  <si>
    <t>BS</t>
  </si>
  <si>
    <t>ECO</t>
  </si>
  <si>
    <t>English</t>
  </si>
  <si>
    <t>ENG</t>
  </si>
  <si>
    <t>PWRT</t>
  </si>
  <si>
    <t>Professional Writing</t>
  </si>
  <si>
    <t>Geography</t>
  </si>
  <si>
    <t>GRY</t>
  </si>
  <si>
    <t>GIS</t>
  </si>
  <si>
    <t>Geographic Information Systems</t>
  </si>
  <si>
    <t>History</t>
  </si>
  <si>
    <t>HIS</t>
  </si>
  <si>
    <t>International Studies</t>
  </si>
  <si>
    <t>IST</t>
  </si>
  <si>
    <t>Mathematics</t>
  </si>
  <si>
    <t>MAT</t>
  </si>
  <si>
    <t>Modern Languages</t>
  </si>
  <si>
    <t>FRE</t>
  </si>
  <si>
    <t>French</t>
  </si>
  <si>
    <t>SPA</t>
  </si>
  <si>
    <t>Spanish</t>
  </si>
  <si>
    <t>Performing Arts</t>
  </si>
  <si>
    <t>MUTH</t>
  </si>
  <si>
    <t>Musical Theatre</t>
  </si>
  <si>
    <t>STH</t>
  </si>
  <si>
    <t>Speech/ Theatre</t>
  </si>
  <si>
    <t>Philosophy</t>
  </si>
  <si>
    <t>SPHI</t>
  </si>
  <si>
    <t>Social Philosophy</t>
  </si>
  <si>
    <t>Political Science</t>
  </si>
  <si>
    <t>POL</t>
  </si>
  <si>
    <t>Psychology</t>
  </si>
  <si>
    <t>PSY</t>
  </si>
  <si>
    <t>Sociology/ Anthropology</t>
  </si>
  <si>
    <t>ANT</t>
  </si>
  <si>
    <t>Anthropology</t>
  </si>
  <si>
    <t>ARC</t>
  </si>
  <si>
    <t>Archaeology</t>
  </si>
  <si>
    <t>CRIM</t>
  </si>
  <si>
    <t>Criminology</t>
  </si>
  <si>
    <t>SOC</t>
  </si>
  <si>
    <t>Sociology</t>
  </si>
  <si>
    <t>SCIENCES</t>
  </si>
  <si>
    <t xml:space="preserve">Biological Sciences </t>
  </si>
  <si>
    <t>BIO</t>
  </si>
  <si>
    <t>Biology</t>
  </si>
  <si>
    <t>BMS</t>
  </si>
  <si>
    <t>Biomedical Sciences</t>
  </si>
  <si>
    <t>BS/BA</t>
  </si>
  <si>
    <t>CON</t>
  </si>
  <si>
    <t>Conservation Biology</t>
  </si>
  <si>
    <t>ESF</t>
  </si>
  <si>
    <t>Environmental Science/Forestry (2+2)</t>
  </si>
  <si>
    <t>BIO_ENS</t>
  </si>
  <si>
    <t>Environmental Studies</t>
  </si>
  <si>
    <t>Chemistry</t>
  </si>
  <si>
    <t>BCH</t>
  </si>
  <si>
    <t>Biochemistry</t>
  </si>
  <si>
    <t>CHM</t>
  </si>
  <si>
    <t>CEN</t>
  </si>
  <si>
    <t>Chemistry/ pre-Engineering (3+2)</t>
  </si>
  <si>
    <t>Geology</t>
  </si>
  <si>
    <t>GLY</t>
  </si>
  <si>
    <t>Physics</t>
  </si>
  <si>
    <t>PHY</t>
  </si>
  <si>
    <t>PEN</t>
  </si>
  <si>
    <t>Physics/ pre-Engineering (3+2)</t>
  </si>
  <si>
    <t xml:space="preserve"> Interdisciplinary</t>
  </si>
  <si>
    <t>IDP</t>
  </si>
  <si>
    <t>Individualized Degree</t>
  </si>
  <si>
    <t>SEL</t>
  </si>
  <si>
    <t>Selected Studies</t>
  </si>
  <si>
    <t>PRE</t>
  </si>
  <si>
    <t>Pre-major (undecided)</t>
  </si>
  <si>
    <t xml:space="preserve"> 2nd Major subtotal</t>
  </si>
  <si>
    <t>SCHOOL of ARTS &amp; SCIENCES - Liberal Arts sub-total (duplicated, incl. 2nd majors)</t>
  </si>
  <si>
    <t>SCHOOL of ARTS &amp; SCIENCES - Adolescence Education Majors</t>
  </si>
  <si>
    <t>AEN</t>
  </si>
  <si>
    <t>W</t>
  </si>
  <si>
    <t>Adolescence Ed.-English</t>
  </si>
  <si>
    <t>AFR</t>
  </si>
  <si>
    <t>Adolescence Ed.-French</t>
  </si>
  <si>
    <t>AFS</t>
  </si>
  <si>
    <t>Adolescence Ed.-French &amp; Spanish</t>
  </si>
  <si>
    <t>ASP</t>
  </si>
  <si>
    <t>Adolescence Ed.-Spanish</t>
  </si>
  <si>
    <t>ESL_CERT</t>
  </si>
  <si>
    <t>Teaching English as 2nd Language (Cert.)</t>
  </si>
  <si>
    <t>ESL_NCRT</t>
  </si>
  <si>
    <t>Teaching English as 2nd Language (non-cert)</t>
  </si>
  <si>
    <t>AEM</t>
  </si>
  <si>
    <t>Adolescence Ed.-Math</t>
  </si>
  <si>
    <t>ABI</t>
  </si>
  <si>
    <t>Adolescence Ed.-Biology</t>
  </si>
  <si>
    <t>ACM</t>
  </si>
  <si>
    <t>Adolescence Ed.-Chemistry</t>
  </si>
  <si>
    <t>AES</t>
  </si>
  <si>
    <t>Adolescence Ed.-Earth Science</t>
  </si>
  <si>
    <t>APH</t>
  </si>
  <si>
    <t>Adolescence Ed.-Physics</t>
  </si>
  <si>
    <t>APM</t>
  </si>
  <si>
    <t>Adolescence Ed.-Physics &amp; Math</t>
  </si>
  <si>
    <t>Adolescence Education-Social Studies</t>
  </si>
  <si>
    <t>SST</t>
  </si>
  <si>
    <t>Soc. Studies- undeclared/ waitlist</t>
  </si>
  <si>
    <t>SST_AAS</t>
  </si>
  <si>
    <t>Soc. Studies-African American Studies</t>
  </si>
  <si>
    <t>SST_ECO</t>
  </si>
  <si>
    <t>Soc. Studies-Economics</t>
  </si>
  <si>
    <t>SST_GRY</t>
  </si>
  <si>
    <t>Soc. Studies-Geography</t>
  </si>
  <si>
    <t>SST_HIS</t>
  </si>
  <si>
    <t>Soc. Studies-History</t>
  </si>
  <si>
    <t>SST_IST</t>
  </si>
  <si>
    <t>Soc. Studies-International Studies</t>
  </si>
  <si>
    <t>SST_POL</t>
  </si>
  <si>
    <t>Soc. Studies-Political Science</t>
  </si>
  <si>
    <t>SST_ANT</t>
  </si>
  <si>
    <t>Soc. Studies-Anthropology</t>
  </si>
  <si>
    <t>SST_SOC</t>
  </si>
  <si>
    <t>Soc. Studies-Sociology</t>
  </si>
  <si>
    <t xml:space="preserve">  Social Studies Waitlist sub-total</t>
  </si>
  <si>
    <t xml:space="preserve">  Social Studies non-waitlist sub-total</t>
  </si>
  <si>
    <t xml:space="preserve">  Adolescence Ed.  Waitlist sub-total</t>
  </si>
  <si>
    <t xml:space="preserve">  Adolescence Ed. non-waitlist sub-total</t>
  </si>
  <si>
    <t>SCHOOL of ARTS &amp; SCIENCES - Adolescence Ed. sub-total</t>
  </si>
  <si>
    <t xml:space="preserve"> SCHOOL of ARTS &amp; SCIENCES TOTAL (duplicated, incl. 2nd majors)</t>
  </si>
  <si>
    <t>SCHOOL of EDUCATION</t>
  </si>
  <si>
    <t>Childhood/ Early Childhood</t>
  </si>
  <si>
    <t>EDC</t>
  </si>
  <si>
    <t>Childhood Ed.</t>
  </si>
  <si>
    <t>EDD/ECD</t>
  </si>
  <si>
    <t>Early Childhood &amp; Childhood Ed.</t>
  </si>
  <si>
    <t>EDE</t>
  </si>
  <si>
    <t>Early Childhood Ed.</t>
  </si>
  <si>
    <t>EE</t>
  </si>
  <si>
    <t>Elementary &amp; Early Secondary Ed. N-9</t>
  </si>
  <si>
    <t/>
  </si>
  <si>
    <t xml:space="preserve">  Waitlist sub-total</t>
  </si>
  <si>
    <t xml:space="preserve">  non-waitlist sub-total</t>
  </si>
  <si>
    <t>Childhood/ Early Childhood Ed. total</t>
  </si>
  <si>
    <t>Foundations/Social Advocacy</t>
  </si>
  <si>
    <t>IEC</t>
  </si>
  <si>
    <t>Inclusive Childhood Education</t>
  </si>
  <si>
    <t>ISE</t>
  </si>
  <si>
    <t>Inclusive Special Education</t>
  </si>
  <si>
    <t>Interdisciplinary</t>
  </si>
  <si>
    <t>SCHOOL of EDUCATION TOTAL (duplicated, incl. 2nd majors)</t>
  </si>
  <si>
    <t>SCHOOL of PROFESSIONAL STUDIES</t>
  </si>
  <si>
    <t>Communication Disorders/Sci</t>
  </si>
  <si>
    <t>SLD</t>
  </si>
  <si>
    <t>Speech/ Language Disabilities</t>
  </si>
  <si>
    <t>SHS</t>
  </si>
  <si>
    <t>Speech/ Hearing Science (non-Cert.)</t>
  </si>
  <si>
    <t>Health</t>
  </si>
  <si>
    <t>CHEA</t>
  </si>
  <si>
    <t>Community Health</t>
  </si>
  <si>
    <t>BSED</t>
  </si>
  <si>
    <t>HEC</t>
  </si>
  <si>
    <t>Health Ed. (Cert. K-12)</t>
  </si>
  <si>
    <t>HUS</t>
  </si>
  <si>
    <t>Human Service (2+2)</t>
  </si>
  <si>
    <t>Kinesiology</t>
  </si>
  <si>
    <t>ATR</t>
  </si>
  <si>
    <t>Athletic Training</t>
  </si>
  <si>
    <t>CCH</t>
  </si>
  <si>
    <t>Coaching</t>
  </si>
  <si>
    <t>EXSC</t>
  </si>
  <si>
    <t>Exercise Science</t>
  </si>
  <si>
    <t>KIN</t>
  </si>
  <si>
    <t>FIT</t>
  </si>
  <si>
    <t>Kinesiology: Fitness Development</t>
  </si>
  <si>
    <t>SPST</t>
  </si>
  <si>
    <t>Sport Studies</t>
  </si>
  <si>
    <t>Physical Ed.</t>
  </si>
  <si>
    <t>PES</t>
  </si>
  <si>
    <t>Physical Ed. (non-Cert.)</t>
  </si>
  <si>
    <t>PEM/PEC</t>
  </si>
  <si>
    <t>Physical Ed. (Cert. K-12)</t>
  </si>
  <si>
    <t>PEM_ADP</t>
  </si>
  <si>
    <t>Physical Ed. (Cert.) - Adapted Phys Ed</t>
  </si>
  <si>
    <t>PEM_OAE</t>
  </si>
  <si>
    <t>Physical Ed. (Cert.) - Outdoor Adventure Ed</t>
  </si>
  <si>
    <t xml:space="preserve">  Physical Ed. (Cert.) Waitlist sub-total</t>
  </si>
  <si>
    <t xml:space="preserve">  Physical Ed. (Cert.) non-waitlist sub-total</t>
  </si>
  <si>
    <t>Recreation/Parks/Leisure</t>
  </si>
  <si>
    <t>OREC</t>
  </si>
  <si>
    <t>Outdoor Recreation</t>
  </si>
  <si>
    <t>REC</t>
  </si>
  <si>
    <t>Recreation</t>
  </si>
  <si>
    <t>RMGT</t>
  </si>
  <si>
    <t>Recreation Management</t>
  </si>
  <si>
    <t>TR</t>
  </si>
  <si>
    <t>Therapeutic Recreation</t>
  </si>
  <si>
    <t>RE</t>
  </si>
  <si>
    <t>Recreation Ed.</t>
  </si>
  <si>
    <t>Sport Management</t>
  </si>
  <si>
    <t>SPMG</t>
  </si>
  <si>
    <t xml:space="preserve"> SCHOOL of PROFESSIONAL STUDIES TOTAL  (duplicated, incl. 2nd majors)</t>
  </si>
  <si>
    <t xml:space="preserve"> Teacher Ed. Waitlist sub-total</t>
  </si>
  <si>
    <t xml:space="preserve"> Teacher Ed. non-waitlist sub-total</t>
  </si>
  <si>
    <t xml:space="preserve"> Teacher Ed. Total</t>
  </si>
  <si>
    <t xml:space="preserve"> Non-Teacher Ed. Total</t>
  </si>
  <si>
    <t xml:space="preserve"> Degree Program Enrollment sub-total (duplicated, incl. 2nd majors)</t>
  </si>
  <si>
    <t xml:space="preserve"> </t>
  </si>
  <si>
    <t>Non-Degree Programs</t>
  </si>
  <si>
    <t>EXC/VIS</t>
  </si>
  <si>
    <t xml:space="preserve"> Exchange/ Visiting</t>
  </si>
  <si>
    <t>HSS</t>
  </si>
  <si>
    <t xml:space="preserve"> High School</t>
  </si>
  <si>
    <t>UND</t>
  </si>
  <si>
    <t xml:space="preserve"> Non-matriculated/ non-degree/ other special</t>
  </si>
  <si>
    <t>RGT</t>
  </si>
  <si>
    <t xml:space="preserve"> Regents</t>
  </si>
  <si>
    <t>SAB</t>
  </si>
  <si>
    <t xml:space="preserve"> Study Abroad (non-SUNY colleges)</t>
  </si>
  <si>
    <t xml:space="preserve"> other miscellaneous non-degree</t>
  </si>
  <si>
    <t xml:space="preserve"> Non-degree sub-total</t>
  </si>
  <si>
    <t xml:space="preserve">  UNDERGRADUATE TOTAL  (duplicated, incl. 2nd majors)</t>
  </si>
  <si>
    <t>Undergrad TOTAL UNDUPLICATED HEADCOUNT</t>
  </si>
  <si>
    <t>GRADUATE</t>
  </si>
  <si>
    <t>MA</t>
  </si>
  <si>
    <t>English (pre-grad)</t>
  </si>
  <si>
    <t>CAS</t>
  </si>
  <si>
    <t>ACC</t>
  </si>
  <si>
    <t>American Civilization/ Culture</t>
  </si>
  <si>
    <t xml:space="preserve">History </t>
  </si>
  <si>
    <t>MS</t>
  </si>
  <si>
    <t>SES</t>
  </si>
  <si>
    <t>SCHOOL of ARTS &amp; SCIENCES - Liberal Arts sub-total</t>
  </si>
  <si>
    <t>PRGR</t>
  </si>
  <si>
    <t>Adolescence Ed.-English (pre-grad)</t>
  </si>
  <si>
    <t>MSED</t>
  </si>
  <si>
    <t>SLED_FR</t>
  </si>
  <si>
    <t>Second Language Ed.-French (7-12)</t>
  </si>
  <si>
    <t>SLED_SP</t>
  </si>
  <si>
    <t>Second Language Ed.-Spanish (7-12)</t>
  </si>
  <si>
    <t>SLED_ES</t>
  </si>
  <si>
    <t>Second Language Ed.-ESL (Cert.)</t>
  </si>
  <si>
    <t>SLED_NC</t>
  </si>
  <si>
    <t>Second Language Ed.-ESL (non-cert.)</t>
  </si>
  <si>
    <t>SLED</t>
  </si>
  <si>
    <t xml:space="preserve">  Second Language Ed. sub-total</t>
  </si>
  <si>
    <t>Adolescence Ed.-Math (pre-grad)</t>
  </si>
  <si>
    <t>Biological Sciences</t>
  </si>
  <si>
    <t>Adolescence Ed.-Biology (pre-grad)</t>
  </si>
  <si>
    <t>Adolescence Ed.-Chemistry (pre-grad)</t>
  </si>
  <si>
    <t>ACH</t>
  </si>
  <si>
    <t>Adolescence Ed.-Earth Science (pre-grad)</t>
  </si>
  <si>
    <t>Adolescence Ed.-Math &amp; Physics</t>
  </si>
  <si>
    <t>SSA_GRY</t>
  </si>
  <si>
    <t>SSA_HIS</t>
  </si>
  <si>
    <t xml:space="preserve">  Adolescence Ed.  Pre-Grad sub-total</t>
  </si>
  <si>
    <t xml:space="preserve"> SCHOOL of ARTS &amp; SCIENCES TOTAL</t>
  </si>
  <si>
    <t>CED</t>
  </si>
  <si>
    <t>MST</t>
  </si>
  <si>
    <t>Childhood Ed. (pre-grad)</t>
  </si>
  <si>
    <t>CHD</t>
  </si>
  <si>
    <t>SBL</t>
  </si>
  <si>
    <t>School Building Leader</t>
  </si>
  <si>
    <t>School Building Leader  (only)</t>
  </si>
  <si>
    <t>SDBL</t>
  </si>
  <si>
    <t>School District Business Leader</t>
  </si>
  <si>
    <t>SDL</t>
  </si>
  <si>
    <t>School District Leader  (only)</t>
  </si>
  <si>
    <t>SBL_SDL</t>
  </si>
  <si>
    <t>School Building &amp; District Leader</t>
  </si>
  <si>
    <t>COMB</t>
  </si>
  <si>
    <t>School Building, District &amp; Business Leader</t>
  </si>
  <si>
    <t>Educational Leadership total</t>
  </si>
  <si>
    <t>TSD</t>
  </si>
  <si>
    <t>Teaching Students w/Disabilities</t>
  </si>
  <si>
    <t>TDA</t>
  </si>
  <si>
    <t>Teaching Students w/Disabilities 7-12</t>
  </si>
  <si>
    <t>Literacy</t>
  </si>
  <si>
    <t>LED_512</t>
  </si>
  <si>
    <t>Literacy Ed. (Grades 5-12)</t>
  </si>
  <si>
    <t>LED_CRT</t>
  </si>
  <si>
    <t>Literacy Ed. (Birth-Grade 12)</t>
  </si>
  <si>
    <t>LED_B-6</t>
  </si>
  <si>
    <t>Literacy Ed. (Birth-Grade  6)</t>
  </si>
  <si>
    <t>Literacy Education total</t>
  </si>
  <si>
    <t>SCHOOL of EDUCATION TOTAL</t>
  </si>
  <si>
    <t>CSD</t>
  </si>
  <si>
    <t xml:space="preserve">Communication Sciences &amp; Disorders </t>
  </si>
  <si>
    <t>HEN</t>
  </si>
  <si>
    <t>Health Ed. (non-Cert.)</t>
  </si>
  <si>
    <t>HEA_NCRT</t>
  </si>
  <si>
    <t>Health Ed. (initial Cert.)</t>
  </si>
  <si>
    <t>HEA_PCRT</t>
  </si>
  <si>
    <t>Health Ed. (advanced Cert; initial in PED)</t>
  </si>
  <si>
    <t>HEA_CRT</t>
  </si>
  <si>
    <t>Health Ed. (advanced Cert; initial in HEA)</t>
  </si>
  <si>
    <t>HEA</t>
  </si>
  <si>
    <t xml:space="preserve">  Health Ed. (MST) sub-total</t>
  </si>
  <si>
    <t>Exercise Science  (pre-grad)</t>
  </si>
  <si>
    <t xml:space="preserve">Exercise Science </t>
  </si>
  <si>
    <t>PEC</t>
  </si>
  <si>
    <t>Physical Ed. (Cert.)</t>
  </si>
  <si>
    <t>PEC_ADP</t>
  </si>
  <si>
    <t>Physical Ed. (Cert.) - Adapted Phys. Ed.</t>
  </si>
  <si>
    <t>PEC_COA</t>
  </si>
  <si>
    <t>Physical Ed. (Cert.) - Coaching Pedagogy</t>
  </si>
  <si>
    <t>PEC_CUR</t>
  </si>
  <si>
    <t>Physical Ed. (Cert.) - Curriculum/Instruction</t>
  </si>
  <si>
    <t>PEL</t>
  </si>
  <si>
    <t>Physical Ed. Leadership</t>
  </si>
  <si>
    <t>Recreation (pre-grad)</t>
  </si>
  <si>
    <t>RED</t>
  </si>
  <si>
    <t>Recreation Ed. (Cert. K-12)</t>
  </si>
  <si>
    <t>CT_TR</t>
  </si>
  <si>
    <t>Therapeutic Recreation (Online Cert)</t>
  </si>
  <si>
    <t>ISMD</t>
  </si>
  <si>
    <t>International Sport Mgmt.-dual degree</t>
  </si>
  <si>
    <t>ISPM</t>
  </si>
  <si>
    <t>International Sport Mgmt.</t>
  </si>
  <si>
    <t xml:space="preserve"> SCHOOL of PROFESSIONAL STUDIES TOTAL</t>
  </si>
  <si>
    <t xml:space="preserve"> Teacher Ed. Pre-Graduate sub-total</t>
  </si>
  <si>
    <t xml:space="preserve"> Non-teacher ed. Pre-Graduate sub-total</t>
  </si>
  <si>
    <t xml:space="preserve"> Non-teacher ed. Wait list sub-total</t>
  </si>
  <si>
    <t xml:space="preserve"> Non-teacher ed. non-waitlist sub-total</t>
  </si>
  <si>
    <t xml:space="preserve"> Master's Degree Program sub-total (incl. Wait List)</t>
  </si>
  <si>
    <t xml:space="preserve"> Certificate of Advanced Study Total</t>
  </si>
  <si>
    <t xml:space="preserve"> Pre-graduate</t>
  </si>
  <si>
    <t>EXC</t>
  </si>
  <si>
    <t xml:space="preserve"> Exchange Student</t>
  </si>
  <si>
    <t>NDEG</t>
  </si>
  <si>
    <t xml:space="preserve"> non-degree-seeking</t>
  </si>
  <si>
    <t>NON</t>
  </si>
  <si>
    <t xml:space="preserve"> non-matric./ non-cert.</t>
  </si>
  <si>
    <t>NONC</t>
  </si>
  <si>
    <t xml:space="preserve"> non-degree/ certification</t>
  </si>
  <si>
    <t>PDS_LED</t>
  </si>
  <si>
    <t xml:space="preserve"> Professional Development-Literacy Ed.</t>
  </si>
  <si>
    <t xml:space="preserve"> Non-degree sub-total (incl. wait list)</t>
  </si>
  <si>
    <t xml:space="preserve">  GRADUATE SCHOOL TOTAL</t>
  </si>
  <si>
    <t>COLLEGE GRAND TOTAL Undergrad + Grad (duplicated, incl. 2nd majors)</t>
  </si>
  <si>
    <t>COLLEGE GRAND TOTAL UNDUPLICATED HEADCOUNT (Undergrad + Grad)</t>
  </si>
  <si>
    <t>PADP</t>
  </si>
  <si>
    <t>PHI</t>
  </si>
  <si>
    <t>PED</t>
  </si>
  <si>
    <t>General Studies</t>
  </si>
  <si>
    <t>Sustainable Energy Systems</t>
  </si>
  <si>
    <t>old code(s)</t>
  </si>
  <si>
    <t>Old Major</t>
  </si>
  <si>
    <t>African-American/Black Studies</t>
  </si>
  <si>
    <t>MGS</t>
  </si>
  <si>
    <t>Econ/ Management Sci</t>
  </si>
  <si>
    <t>Environmental studies-ESF</t>
  </si>
  <si>
    <t>AEE</t>
  </si>
  <si>
    <t>AEE/SEN</t>
  </si>
  <si>
    <t>English 7-12</t>
  </si>
  <si>
    <t>SFR</t>
  </si>
  <si>
    <t>French 7-12</t>
  </si>
  <si>
    <t>SSP</t>
  </si>
  <si>
    <t>Spanish 7-12</t>
  </si>
  <si>
    <t>SMA</t>
  </si>
  <si>
    <t>Mathematics 7-12</t>
  </si>
  <si>
    <t>SBI</t>
  </si>
  <si>
    <t>Biology/ General Sci 7-12</t>
  </si>
  <si>
    <t>SCH</t>
  </si>
  <si>
    <t>Chemistry/ General Sci 7-12</t>
  </si>
  <si>
    <t>SGE</t>
  </si>
  <si>
    <t>Earth/ General Sci 7-12</t>
  </si>
  <si>
    <t>SPH</t>
  </si>
  <si>
    <t>Physics/ General Sci 7-12</t>
  </si>
  <si>
    <t>SPM</t>
  </si>
  <si>
    <t>Physics/ Math 7-12</t>
  </si>
  <si>
    <t>SSA/SSS</t>
  </si>
  <si>
    <t>Social Studies 7-12</t>
  </si>
  <si>
    <t>CHD/CED/EED</t>
  </si>
  <si>
    <t xml:space="preserve"> Elementary Ed. N-6</t>
  </si>
  <si>
    <t>Elementary Ed. N-6</t>
  </si>
  <si>
    <t>DEC/ECC</t>
  </si>
  <si>
    <t>ECH/ECE</t>
  </si>
  <si>
    <t>SPC/SPE</t>
  </si>
  <si>
    <t>Special/ Childhood Ed.</t>
  </si>
  <si>
    <t xml:space="preserve"> Speech Pathology (Cert.)</t>
  </si>
  <si>
    <t>CSP/SPAA</t>
  </si>
  <si>
    <t>Speech Pathology/Audiology</t>
  </si>
  <si>
    <t>HSC</t>
  </si>
  <si>
    <t>Health Science</t>
  </si>
  <si>
    <t>HED</t>
  </si>
  <si>
    <t>Exercise Sci</t>
  </si>
  <si>
    <t>Public Administration &amp; Public Policy</t>
  </si>
  <si>
    <t>*</t>
  </si>
  <si>
    <t>*Row added row to split BA/BS in 2016, previous enrollments corrected.</t>
  </si>
  <si>
    <t>GDDM</t>
  </si>
  <si>
    <t>Sport Management (Online)</t>
  </si>
  <si>
    <t>PEC_LEA</t>
  </si>
  <si>
    <t>Graphic Design and Digital Media</t>
  </si>
  <si>
    <t xml:space="preserve">  Physical Ed. Waitlist sub-total</t>
  </si>
  <si>
    <t xml:space="preserve">  Physical Ed. non-waitlist sub-total</t>
  </si>
  <si>
    <t>African American Studies</t>
  </si>
  <si>
    <t xml:space="preserve"> Teacher Ed. Total (excl. School Leadership Certificates)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</si>
</sst>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name val="Courier"/>
      <family val="3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/>
  </cellStyleXfs>
  <cellXfs count="85">
    <xf numFmtId="0" fontId="0" fillId="0" borderId="0" xfId="0"/>
    <xf numFmtId="0" fontId="1" fillId="0" borderId="0" xfId="1" applyFont="1" applyBorder="1" applyAlignment="1"/>
    <xf numFmtId="0" fontId="1" fillId="0" borderId="0" xfId="1" applyFont="1"/>
    <xf numFmtId="0" fontId="2" fillId="0" borderId="0" xfId="1" applyFont="1" applyBorder="1" applyAlignment="1"/>
    <xf numFmtId="0" fontId="3" fillId="0" borderId="0" xfId="1" applyFont="1"/>
    <xf numFmtId="0" fontId="3" fillId="0" borderId="0" xfId="1" quotePrefix="1" applyFont="1" applyBorder="1" applyAlignment="1"/>
    <xf numFmtId="0" fontId="3" fillId="0" borderId="0" xfId="1" applyFont="1" applyBorder="1" applyAlignment="1"/>
    <xf numFmtId="0" fontId="4" fillId="0" borderId="0" xfId="1" applyFont="1"/>
    <xf numFmtId="0" fontId="1" fillId="0" borderId="0" xfId="1" applyFont="1" applyBorder="1"/>
    <xf numFmtId="164" fontId="1" fillId="0" borderId="0" xfId="3" applyNumberFormat="1" applyFont="1" applyProtection="1">
      <protection locked="0"/>
    </xf>
    <xf numFmtId="0" fontId="1" fillId="0" borderId="0" xfId="1" applyFont="1" applyFill="1" applyBorder="1"/>
    <xf numFmtId="0" fontId="1" fillId="0" borderId="0" xfId="1" applyFont="1" applyFill="1" applyBorder="1" applyAlignment="1"/>
    <xf numFmtId="0" fontId="1" fillId="0" borderId="0" xfId="2" applyFont="1"/>
    <xf numFmtId="0" fontId="4" fillId="0" borderId="0" xfId="2" applyFont="1"/>
    <xf numFmtId="0" fontId="1" fillId="0" borderId="0" xfId="2" applyFont="1" applyBorder="1" applyAlignment="1"/>
    <xf numFmtId="0" fontId="2" fillId="0" borderId="2" xfId="1" applyFont="1" applyBorder="1" applyAlignment="1"/>
    <xf numFmtId="0" fontId="1" fillId="0" borderId="2" xfId="1" applyFont="1" applyBorder="1" applyAlignment="1"/>
    <xf numFmtId="164" fontId="1" fillId="0" borderId="2" xfId="3" applyNumberFormat="1" applyFont="1" applyBorder="1" applyProtection="1">
      <protection locked="0"/>
    </xf>
    <xf numFmtId="164" fontId="1" fillId="0" borderId="0" xfId="3" applyNumberFormat="1" applyFont="1" applyBorder="1" applyProtection="1">
      <protection locked="0"/>
    </xf>
    <xf numFmtId="0" fontId="1" fillId="0" borderId="0" xfId="3" applyFont="1"/>
    <xf numFmtId="0" fontId="1" fillId="0" borderId="0" xfId="1" applyFont="1" applyAlignment="1"/>
    <xf numFmtId="0" fontId="1" fillId="0" borderId="0" xfId="1" quotePrefix="1" applyFont="1" applyBorder="1" applyAlignment="1"/>
    <xf numFmtId="0" fontId="2" fillId="0" borderId="2" xfId="1" applyFont="1" applyBorder="1"/>
    <xf numFmtId="0" fontId="2" fillId="0" borderId="0" xfId="1" applyFont="1" applyBorder="1"/>
    <xf numFmtId="0" fontId="1" fillId="0" borderId="0" xfId="1" quotePrefix="1" applyFont="1"/>
    <xf numFmtId="0" fontId="4" fillId="0" borderId="2" xfId="1" applyFont="1" applyBorder="1"/>
    <xf numFmtId="0" fontId="4" fillId="0" borderId="0" xfId="1" applyFont="1" applyBorder="1"/>
    <xf numFmtId="0" fontId="2" fillId="0" borderId="0" xfId="1" applyFont="1"/>
    <xf numFmtId="164" fontId="1" fillId="0" borderId="2" xfId="3" applyNumberFormat="1" applyFont="1" applyBorder="1"/>
    <xf numFmtId="0" fontId="1" fillId="0" borderId="1" xfId="1" applyFont="1" applyBorder="1" applyAlignment="1"/>
    <xf numFmtId="0" fontId="1" fillId="0" borderId="1" xfId="1" applyFont="1" applyBorder="1"/>
    <xf numFmtId="0" fontId="1" fillId="0" borderId="0" xfId="4" applyNumberFormat="1" applyFont="1" applyBorder="1"/>
    <xf numFmtId="0" fontId="1" fillId="0" borderId="0" xfId="4" applyNumberFormat="1" applyFont="1" applyFill="1" applyBorder="1" applyAlignment="1"/>
    <xf numFmtId="164" fontId="1" fillId="0" borderId="0" xfId="3" applyNumberFormat="1" applyFont="1"/>
    <xf numFmtId="0" fontId="1" fillId="0" borderId="0" xfId="4" applyNumberFormat="1" applyFont="1" applyFill="1" applyBorder="1"/>
    <xf numFmtId="0" fontId="2" fillId="0" borderId="2" xfId="2" applyFont="1" applyBorder="1"/>
    <xf numFmtId="164" fontId="1" fillId="0" borderId="0" xfId="3" applyNumberFormat="1" applyFont="1" applyBorder="1"/>
    <xf numFmtId="0" fontId="1" fillId="0" borderId="0" xfId="5" applyFont="1"/>
    <xf numFmtId="0" fontId="1" fillId="0" borderId="0" xfId="5" applyFont="1" applyBorder="1" applyAlignment="1"/>
    <xf numFmtId="0" fontId="4" fillId="0" borderId="0" xfId="5" applyFont="1"/>
    <xf numFmtId="0" fontId="1" fillId="0" borderId="0" xfId="5" applyFont="1" applyFill="1" applyBorder="1" applyAlignment="1"/>
    <xf numFmtId="0" fontId="1" fillId="0" borderId="0" xfId="5" applyFont="1" applyBorder="1"/>
    <xf numFmtId="0" fontId="2" fillId="0" borderId="2" xfId="5" applyFont="1" applyBorder="1" applyAlignment="1"/>
    <xf numFmtId="0" fontId="1" fillId="0" borderId="2" xfId="5" applyFont="1" applyBorder="1" applyAlignment="1"/>
    <xf numFmtId="0" fontId="2" fillId="0" borderId="0" xfId="5" applyFont="1" applyBorder="1" applyAlignment="1"/>
    <xf numFmtId="0" fontId="1" fillId="0" borderId="0" xfId="5" quotePrefix="1" applyFont="1" applyBorder="1" applyAlignment="1"/>
    <xf numFmtId="0" fontId="2" fillId="0" borderId="2" xfId="5" applyFont="1" applyBorder="1"/>
    <xf numFmtId="0" fontId="4" fillId="0" borderId="2" xfId="5" applyFont="1" applyBorder="1"/>
    <xf numFmtId="0" fontId="4" fillId="0" borderId="0" xfId="5" applyFont="1" applyBorder="1"/>
    <xf numFmtId="0" fontId="2" fillId="0" borderId="0" xfId="5" applyFont="1" applyBorder="1"/>
    <xf numFmtId="0" fontId="1" fillId="0" borderId="0" xfId="5" quotePrefix="1" applyFont="1"/>
    <xf numFmtId="0" fontId="2" fillId="0" borderId="0" xfId="5" applyFont="1"/>
    <xf numFmtId="0" fontId="1" fillId="0" borderId="0" xfId="5" applyFont="1" applyAlignment="1"/>
    <xf numFmtId="0" fontId="7" fillId="0" borderId="0" xfId="2" applyFont="1"/>
    <xf numFmtId="0" fontId="2" fillId="0" borderId="0" xfId="1" applyFont="1" applyFill="1" applyBorder="1" applyAlignment="1">
      <alignment horizontal="left"/>
    </xf>
    <xf numFmtId="0" fontId="1" fillId="0" borderId="0" xfId="2" applyFont="1" applyBorder="1"/>
    <xf numFmtId="0" fontId="2" fillId="0" borderId="0" xfId="5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/>
    <xf numFmtId="0" fontId="3" fillId="0" borderId="0" xfId="0" applyFont="1" applyBorder="1" applyAlignment="1"/>
    <xf numFmtId="0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/>
    <xf numFmtId="0" fontId="1" fillId="0" borderId="0" xfId="0" applyFont="1" applyFill="1" applyBorder="1" applyAlignment="1"/>
    <xf numFmtId="0" fontId="1" fillId="0" borderId="0" xfId="0" applyFont="1" applyBorder="1"/>
    <xf numFmtId="0" fontId="1" fillId="0" borderId="0" xfId="0" applyFont="1" applyFill="1" applyBorder="1"/>
    <xf numFmtId="164" fontId="1" fillId="0" borderId="0" xfId="0" applyNumberFormat="1" applyFont="1"/>
    <xf numFmtId="164" fontId="1" fillId="0" borderId="0" xfId="3" applyNumberFormat="1" applyFont="1" applyFill="1" applyProtection="1">
      <protection locked="0"/>
    </xf>
    <xf numFmtId="164" fontId="1" fillId="0" borderId="0" xfId="0" applyNumberFormat="1" applyFont="1" applyFill="1" applyBorder="1" applyAlignment="1"/>
    <xf numFmtId="164" fontId="1" fillId="0" borderId="2" xfId="0" applyNumberFormat="1" applyFont="1" applyBorder="1"/>
    <xf numFmtId="164" fontId="1" fillId="0" borderId="0" xfId="0" applyNumberFormat="1" applyFont="1" applyBorder="1"/>
    <xf numFmtId="0" fontId="1" fillId="0" borderId="1" xfId="0" applyFont="1" applyBorder="1" applyAlignment="1"/>
    <xf numFmtId="0" fontId="1" fillId="0" borderId="0" xfId="0" applyNumberFormat="1" applyFont="1" applyBorder="1"/>
    <xf numFmtId="0" fontId="2" fillId="0" borderId="0" xfId="0" applyFont="1" applyBorder="1"/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/>
    <xf numFmtId="0" fontId="1" fillId="0" borderId="3" xfId="1" applyFont="1" applyBorder="1"/>
    <xf numFmtId="0" fontId="1" fillId="0" borderId="3" xfId="1" applyFont="1" applyFill="1" applyBorder="1" applyAlignment="1"/>
    <xf numFmtId="0" fontId="1" fillId="0" borderId="3" xfId="1" applyFont="1" applyBorder="1" applyAlignment="1"/>
    <xf numFmtId="164" fontId="1" fillId="0" borderId="0" xfId="1" applyNumberFormat="1" applyFont="1" applyBorder="1"/>
    <xf numFmtId="164" fontId="1" fillId="0" borderId="0" xfId="1" applyNumberFormat="1" applyFont="1" applyFill="1" applyBorder="1" applyAlignment="1"/>
    <xf numFmtId="0" fontId="1" fillId="0" borderId="3" xfId="0" applyFont="1" applyBorder="1"/>
    <xf numFmtId="0" fontId="1" fillId="0" borderId="1" xfId="0" applyFont="1" applyBorder="1" applyAlignment="1">
      <alignment horizontal="centerContinuous"/>
    </xf>
    <xf numFmtId="1" fontId="1" fillId="0" borderId="0" xfId="0" applyNumberFormat="1" applyFont="1" applyFill="1" applyBorder="1" applyAlignment="1"/>
    <xf numFmtId="0" fontId="1" fillId="0" borderId="0" xfId="1" applyFont="1" applyFill="1"/>
  </cellXfs>
  <cellStyles count="7">
    <cellStyle name="Normal" xfId="0" builtinId="0"/>
    <cellStyle name="Normal 2" xfId="5"/>
    <cellStyle name="Normal 2 2 2" xfId="1"/>
    <cellStyle name="Normal 5" xfId="6"/>
    <cellStyle name="Normal_Fall 2006 academic majors" xfId="3"/>
    <cellStyle name="Normal_headcount-25yr-2008b 2" xfId="2"/>
    <cellStyle name="Percent 2" xfId="4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5"/>
  <sheetViews>
    <sheetView tabSelected="1" zoomScaleNormal="100" workbookViewId="0">
      <pane xSplit="6" ySplit="2" topLeftCell="G3" activePane="bottomRight" state="frozen"/>
      <selection pane="topRight" activeCell="H1" sqref="H1"/>
      <selection pane="bottomLeft" activeCell="A3" sqref="A3"/>
      <selection pane="bottomRight" activeCell="G3" sqref="G3"/>
    </sheetView>
  </sheetViews>
  <sheetFormatPr defaultColWidth="9.140625" defaultRowHeight="12.75" x14ac:dyDescent="0.2"/>
  <cols>
    <col min="1" max="1" width="2.28515625" style="1" customWidth="1"/>
    <col min="2" max="2" width="26" style="1" customWidth="1"/>
    <col min="3" max="3" width="6.42578125" style="1" customWidth="1"/>
    <col min="4" max="4" width="10.42578125" style="1" customWidth="1"/>
    <col min="5" max="5" width="4.7109375" style="1" customWidth="1"/>
    <col min="6" max="6" width="38.85546875" style="1" bestFit="1" customWidth="1"/>
    <col min="7" max="7" width="1.7109375" style="8" customWidth="1"/>
    <col min="8" max="9" width="5" style="8" customWidth="1"/>
    <col min="10" max="27" width="5" style="59" customWidth="1"/>
    <col min="28" max="28" width="1.7109375" style="59" customWidth="1"/>
    <col min="29" max="29" width="13.7109375" style="59" bestFit="1" customWidth="1"/>
    <col min="30" max="30" width="27.28515625" style="59" bestFit="1" customWidth="1"/>
    <col min="31" max="31" width="2.42578125" style="58" customWidth="1"/>
    <col min="32" max="16384" width="9.140625" style="1"/>
  </cols>
  <sheetData>
    <row r="1" spans="1:36" x14ac:dyDescent="0.2">
      <c r="A1" s="1" t="s">
        <v>0</v>
      </c>
      <c r="C1" s="2" t="s">
        <v>1</v>
      </c>
      <c r="D1" s="2" t="s">
        <v>2</v>
      </c>
      <c r="E1" s="2" t="s">
        <v>3</v>
      </c>
      <c r="F1" s="3"/>
      <c r="G1" s="3" t="s">
        <v>415</v>
      </c>
      <c r="H1" s="29"/>
      <c r="I1" s="29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E1" s="59"/>
    </row>
    <row r="2" spans="1:36" s="6" customFormat="1" x14ac:dyDescent="0.2">
      <c r="A2" s="4"/>
      <c r="B2" s="4" t="s">
        <v>4</v>
      </c>
      <c r="C2" s="4" t="s">
        <v>5</v>
      </c>
      <c r="D2" s="4" t="s">
        <v>6</v>
      </c>
      <c r="E2" s="4" t="s">
        <v>7</v>
      </c>
      <c r="F2" s="4" t="s">
        <v>2</v>
      </c>
      <c r="G2" s="5"/>
      <c r="H2" s="5">
        <v>2017</v>
      </c>
      <c r="I2" s="5">
        <v>2016</v>
      </c>
      <c r="J2" s="60">
        <v>2015</v>
      </c>
      <c r="K2" s="60">
        <v>2014</v>
      </c>
      <c r="L2" s="60">
        <v>2013</v>
      </c>
      <c r="M2" s="60">
        <v>2012</v>
      </c>
      <c r="N2" s="60">
        <v>2011</v>
      </c>
      <c r="O2" s="60">
        <v>2010</v>
      </c>
      <c r="P2" s="60">
        <v>2009</v>
      </c>
      <c r="Q2" s="60">
        <v>2008</v>
      </c>
      <c r="R2" s="60">
        <v>2007</v>
      </c>
      <c r="S2" s="60">
        <v>2006</v>
      </c>
      <c r="T2" s="60">
        <v>2005</v>
      </c>
      <c r="U2" s="60">
        <v>2004</v>
      </c>
      <c r="V2" s="60">
        <v>2003</v>
      </c>
      <c r="W2" s="60">
        <v>2002</v>
      </c>
      <c r="X2" s="60">
        <v>2001</v>
      </c>
      <c r="Y2" s="60">
        <v>2000</v>
      </c>
      <c r="Z2" s="60">
        <v>1999</v>
      </c>
      <c r="AA2" s="60">
        <v>1998</v>
      </c>
      <c r="AB2" s="60"/>
      <c r="AC2" s="60" t="s">
        <v>373</v>
      </c>
      <c r="AD2" s="60" t="s">
        <v>374</v>
      </c>
      <c r="AE2" s="60"/>
    </row>
    <row r="3" spans="1:36" s="11" customFormat="1" x14ac:dyDescent="0.2">
      <c r="B3" s="54" t="s">
        <v>8</v>
      </c>
      <c r="C3" s="14"/>
      <c r="F3" s="14"/>
      <c r="G3" s="5"/>
      <c r="H3" s="5"/>
      <c r="I3" s="5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"/>
      <c r="AG3" s="6"/>
      <c r="AH3" s="6"/>
      <c r="AI3" s="6"/>
      <c r="AJ3" s="6"/>
    </row>
    <row r="4" spans="1:36" ht="12.75" customHeight="1" x14ac:dyDescent="0.2">
      <c r="A4" s="7" t="s">
        <v>9</v>
      </c>
      <c r="B4" s="2"/>
      <c r="C4" s="2"/>
      <c r="D4" s="2"/>
      <c r="F4" s="2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E4" s="59"/>
      <c r="AI4" s="11"/>
      <c r="AJ4" s="11"/>
    </row>
    <row r="5" spans="1:36" ht="12.75" customHeight="1" x14ac:dyDescent="0.2">
      <c r="A5" s="2"/>
      <c r="B5" s="2" t="s">
        <v>10</v>
      </c>
      <c r="C5" s="2" t="s">
        <v>11</v>
      </c>
      <c r="D5" s="2" t="s">
        <v>12</v>
      </c>
      <c r="F5" s="2" t="s">
        <v>423</v>
      </c>
      <c r="H5" s="8">
        <v>3</v>
      </c>
      <c r="I5" s="8">
        <v>2</v>
      </c>
      <c r="J5" s="9">
        <v>4</v>
      </c>
      <c r="K5" s="9">
        <v>6</v>
      </c>
      <c r="L5" s="9">
        <v>4</v>
      </c>
      <c r="M5" s="9">
        <v>4</v>
      </c>
      <c r="N5" s="9">
        <v>3</v>
      </c>
      <c r="O5" s="9">
        <v>3</v>
      </c>
      <c r="P5" s="9">
        <v>2</v>
      </c>
      <c r="Q5" s="9">
        <v>4</v>
      </c>
      <c r="R5" s="9">
        <v>3</v>
      </c>
      <c r="S5" s="9">
        <v>6</v>
      </c>
      <c r="T5" s="9">
        <v>8</v>
      </c>
      <c r="U5" s="9">
        <v>7</v>
      </c>
      <c r="V5" s="9">
        <v>2</v>
      </c>
      <c r="W5" s="9">
        <v>3</v>
      </c>
      <c r="X5" s="9">
        <v>3</v>
      </c>
      <c r="Y5" s="9">
        <v>1</v>
      </c>
      <c r="Z5" s="9">
        <v>2</v>
      </c>
      <c r="AA5" s="9">
        <v>1</v>
      </c>
      <c r="AD5" s="59" t="s">
        <v>375</v>
      </c>
      <c r="AE5" s="59"/>
    </row>
    <row r="6" spans="1:36" ht="12.75" customHeight="1" x14ac:dyDescent="0.2">
      <c r="A6" s="2"/>
      <c r="B6" s="2"/>
      <c r="C6" s="2"/>
      <c r="D6" s="2"/>
      <c r="E6" s="2"/>
      <c r="F6" s="2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E6" s="59"/>
    </row>
    <row r="7" spans="1:36" ht="12.75" customHeight="1" x14ac:dyDescent="0.2">
      <c r="A7" s="2"/>
      <c r="B7" s="2" t="s">
        <v>13</v>
      </c>
      <c r="C7" s="2" t="s">
        <v>11</v>
      </c>
      <c r="D7" s="2" t="s">
        <v>14</v>
      </c>
      <c r="F7" s="1" t="s">
        <v>15</v>
      </c>
      <c r="H7" s="8">
        <v>23</v>
      </c>
      <c r="I7" s="8">
        <v>17</v>
      </c>
      <c r="J7" s="9">
        <v>23</v>
      </c>
      <c r="K7" s="9">
        <v>29</v>
      </c>
      <c r="L7" s="9">
        <v>23</v>
      </c>
      <c r="M7" s="9">
        <v>26</v>
      </c>
      <c r="N7" s="9">
        <v>26</v>
      </c>
      <c r="O7" s="9">
        <v>32</v>
      </c>
      <c r="P7" s="9">
        <v>35</v>
      </c>
      <c r="Q7" s="9">
        <v>40</v>
      </c>
      <c r="R7" s="9">
        <v>39</v>
      </c>
      <c r="S7" s="9">
        <v>42</v>
      </c>
      <c r="T7" s="9">
        <v>40</v>
      </c>
      <c r="U7" s="9">
        <v>49</v>
      </c>
      <c r="V7" s="9">
        <v>55</v>
      </c>
      <c r="W7" s="9">
        <v>62</v>
      </c>
      <c r="X7" s="9">
        <v>54</v>
      </c>
      <c r="Y7" s="9">
        <v>39</v>
      </c>
      <c r="Z7" s="9">
        <v>45</v>
      </c>
      <c r="AA7" s="9">
        <v>49</v>
      </c>
      <c r="AE7" s="59"/>
    </row>
    <row r="8" spans="1:36" ht="12.75" customHeight="1" x14ac:dyDescent="0.2">
      <c r="A8" s="2"/>
      <c r="B8" s="2" t="s">
        <v>13</v>
      </c>
      <c r="C8" s="2" t="s">
        <v>16</v>
      </c>
      <c r="D8" s="2" t="s">
        <v>17</v>
      </c>
      <c r="E8" s="2"/>
      <c r="F8" s="2" t="s">
        <v>18</v>
      </c>
      <c r="H8" s="8">
        <v>7</v>
      </c>
      <c r="I8" s="8">
        <v>5</v>
      </c>
      <c r="J8" s="9">
        <v>5</v>
      </c>
      <c r="K8" s="9">
        <v>5</v>
      </c>
      <c r="L8" s="9">
        <v>10</v>
      </c>
      <c r="M8" s="9">
        <v>8</v>
      </c>
      <c r="N8" s="9">
        <v>11</v>
      </c>
      <c r="O8" s="9">
        <v>11</v>
      </c>
      <c r="P8" s="9">
        <v>9</v>
      </c>
      <c r="Q8" s="9">
        <v>7</v>
      </c>
      <c r="R8" s="9">
        <v>7</v>
      </c>
      <c r="S8" s="9"/>
      <c r="T8" s="9"/>
      <c r="U8" s="9"/>
      <c r="V8" s="9"/>
      <c r="W8" s="9"/>
      <c r="X8" s="9"/>
      <c r="Y8" s="9"/>
      <c r="Z8" s="9"/>
      <c r="AA8" s="9"/>
      <c r="AE8" s="59"/>
    </row>
    <row r="9" spans="1:36" ht="12.75" customHeight="1" x14ac:dyDescent="0.2">
      <c r="A9" s="2"/>
      <c r="B9" s="2" t="s">
        <v>13</v>
      </c>
      <c r="C9" s="2" t="s">
        <v>11</v>
      </c>
      <c r="D9" s="2" t="s">
        <v>417</v>
      </c>
      <c r="E9" s="2"/>
      <c r="F9" s="2" t="s">
        <v>420</v>
      </c>
      <c r="H9" s="8">
        <v>39</v>
      </c>
      <c r="I9" s="8">
        <v>50</v>
      </c>
      <c r="J9" s="9">
        <v>43</v>
      </c>
      <c r="K9" s="9">
        <v>38</v>
      </c>
      <c r="L9" s="9">
        <v>47</v>
      </c>
      <c r="M9" s="9">
        <v>56</v>
      </c>
      <c r="N9" s="9">
        <v>51</v>
      </c>
      <c r="O9" s="9">
        <v>45</v>
      </c>
      <c r="P9" s="9">
        <v>35</v>
      </c>
      <c r="Q9" s="9">
        <v>30</v>
      </c>
      <c r="R9" s="9">
        <v>27</v>
      </c>
      <c r="S9" s="9">
        <v>29</v>
      </c>
      <c r="T9" s="9">
        <v>24</v>
      </c>
      <c r="U9" s="9">
        <v>19</v>
      </c>
      <c r="V9" s="9">
        <v>1</v>
      </c>
      <c r="W9" s="9"/>
      <c r="X9" s="9"/>
      <c r="Y9" s="9"/>
      <c r="Z9" s="9"/>
      <c r="AA9" s="9"/>
      <c r="AC9" s="59" t="s">
        <v>22</v>
      </c>
      <c r="AD9" s="2" t="s">
        <v>19</v>
      </c>
      <c r="AE9" s="59"/>
    </row>
    <row r="10" spans="1:36" ht="12.75" customHeight="1" x14ac:dyDescent="0.2">
      <c r="A10" s="2"/>
      <c r="B10" s="2"/>
      <c r="C10" s="2"/>
      <c r="D10" s="2"/>
      <c r="E10" s="2"/>
      <c r="F10" s="2"/>
      <c r="G10" s="10"/>
      <c r="H10" s="10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E10" s="59"/>
    </row>
    <row r="11" spans="1:36" ht="12.75" customHeight="1" x14ac:dyDescent="0.2">
      <c r="A11" s="2"/>
      <c r="B11" s="2" t="s">
        <v>20</v>
      </c>
      <c r="C11" s="2" t="s">
        <v>11</v>
      </c>
      <c r="D11" s="2" t="s">
        <v>21</v>
      </c>
      <c r="E11" s="2"/>
      <c r="F11" s="2" t="s">
        <v>20</v>
      </c>
      <c r="H11" s="8">
        <v>285</v>
      </c>
      <c r="I11" s="8">
        <v>345</v>
      </c>
      <c r="J11" s="9">
        <v>359</v>
      </c>
      <c r="K11" s="9">
        <v>335</v>
      </c>
      <c r="L11" s="9">
        <v>331</v>
      </c>
      <c r="M11" s="9">
        <v>298</v>
      </c>
      <c r="N11" s="9">
        <v>258</v>
      </c>
      <c r="O11" s="9">
        <v>233</v>
      </c>
      <c r="P11" s="9">
        <v>247</v>
      </c>
      <c r="Q11" s="9">
        <v>263</v>
      </c>
      <c r="R11" s="9">
        <v>251</v>
      </c>
      <c r="S11" s="9">
        <v>247</v>
      </c>
      <c r="T11" s="9">
        <v>276</v>
      </c>
      <c r="U11" s="9">
        <v>289</v>
      </c>
      <c r="V11" s="9">
        <v>248</v>
      </c>
      <c r="W11" s="9">
        <v>229</v>
      </c>
      <c r="X11" s="9">
        <v>225</v>
      </c>
      <c r="Y11" s="9">
        <v>226</v>
      </c>
      <c r="Z11" s="9">
        <v>225</v>
      </c>
      <c r="AA11" s="9">
        <v>219</v>
      </c>
      <c r="AE11" s="59"/>
    </row>
    <row r="12" spans="1:36" ht="12.75" customHeight="1" x14ac:dyDescent="0.2">
      <c r="A12" s="2"/>
      <c r="B12" s="2" t="s">
        <v>20</v>
      </c>
      <c r="C12" s="2" t="s">
        <v>11</v>
      </c>
      <c r="D12" s="2" t="s">
        <v>22</v>
      </c>
      <c r="E12" s="2"/>
      <c r="F12" s="2" t="s">
        <v>23</v>
      </c>
      <c r="H12" s="8">
        <v>38</v>
      </c>
      <c r="I12" s="8">
        <v>34</v>
      </c>
      <c r="J12" s="9">
        <v>29</v>
      </c>
      <c r="K12" s="9">
        <v>28</v>
      </c>
      <c r="L12" s="9">
        <v>26</v>
      </c>
      <c r="M12" s="9">
        <v>31</v>
      </c>
      <c r="N12" s="9">
        <v>26</v>
      </c>
      <c r="O12" s="9">
        <v>18</v>
      </c>
      <c r="P12" s="9">
        <v>19</v>
      </c>
      <c r="Q12" s="9">
        <v>31</v>
      </c>
      <c r="R12" s="9">
        <v>27</v>
      </c>
      <c r="S12" s="9">
        <v>18</v>
      </c>
      <c r="T12" s="9">
        <v>13</v>
      </c>
      <c r="U12" s="9">
        <v>5</v>
      </c>
      <c r="V12" s="9">
        <v>0</v>
      </c>
      <c r="W12" s="9"/>
      <c r="X12" s="9"/>
      <c r="Y12" s="9"/>
      <c r="Z12" s="9"/>
      <c r="AA12" s="9"/>
      <c r="AE12" s="59"/>
    </row>
    <row r="13" spans="1:36" ht="12.75" customHeight="1" x14ac:dyDescent="0.2">
      <c r="A13" s="2"/>
      <c r="B13" s="2" t="s">
        <v>20</v>
      </c>
      <c r="C13" s="1" t="s">
        <v>11</v>
      </c>
      <c r="D13" s="2" t="s">
        <v>24</v>
      </c>
      <c r="F13" s="1" t="s">
        <v>25</v>
      </c>
      <c r="G13" s="11" t="s">
        <v>26</v>
      </c>
      <c r="H13" s="11"/>
      <c r="I13" s="11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>
        <v>1</v>
      </c>
      <c r="X13" s="9">
        <v>2</v>
      </c>
      <c r="Y13" s="9">
        <v>6</v>
      </c>
      <c r="Z13" s="9">
        <v>9</v>
      </c>
      <c r="AA13" s="9">
        <v>10</v>
      </c>
      <c r="AE13" s="59"/>
    </row>
    <row r="14" spans="1:36" ht="12.75" customHeight="1" x14ac:dyDescent="0.2">
      <c r="A14" s="2"/>
      <c r="B14" s="2"/>
      <c r="C14" s="2"/>
      <c r="D14" s="2"/>
      <c r="E14" s="2"/>
      <c r="F14" s="2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E14" s="59"/>
    </row>
    <row r="15" spans="1:36" ht="12.75" customHeight="1" x14ac:dyDescent="0.2">
      <c r="A15" s="2"/>
      <c r="B15" s="2" t="s">
        <v>27</v>
      </c>
      <c r="C15" s="2" t="s">
        <v>11</v>
      </c>
      <c r="D15" s="2" t="s">
        <v>28</v>
      </c>
      <c r="F15" s="1" t="s">
        <v>29</v>
      </c>
      <c r="H15" s="8">
        <v>50</v>
      </c>
      <c r="I15" s="8">
        <v>66</v>
      </c>
      <c r="J15" s="9">
        <v>54</v>
      </c>
      <c r="K15" s="9">
        <v>60</v>
      </c>
      <c r="L15" s="9">
        <v>64</v>
      </c>
      <c r="M15" s="9">
        <v>94</v>
      </c>
      <c r="N15" s="9">
        <v>67</v>
      </c>
      <c r="O15" s="9">
        <v>39</v>
      </c>
      <c r="P15" s="9">
        <v>39</v>
      </c>
      <c r="Q15" s="9">
        <v>33</v>
      </c>
      <c r="R15" s="9">
        <v>42</v>
      </c>
      <c r="S15" s="9">
        <v>33</v>
      </c>
      <c r="T15" s="9">
        <v>45</v>
      </c>
      <c r="U15" s="9">
        <v>33</v>
      </c>
      <c r="V15" s="9">
        <v>62</v>
      </c>
      <c r="W15" s="9">
        <v>105</v>
      </c>
      <c r="X15" s="9">
        <v>105</v>
      </c>
      <c r="Y15" s="9">
        <v>112</v>
      </c>
      <c r="Z15" s="9">
        <v>114</v>
      </c>
      <c r="AA15" s="9">
        <v>166</v>
      </c>
      <c r="AC15" s="59" t="s">
        <v>376</v>
      </c>
      <c r="AD15" s="59" t="s">
        <v>377</v>
      </c>
      <c r="AE15" s="59"/>
    </row>
    <row r="16" spans="1:36" ht="12.75" customHeight="1" x14ac:dyDescent="0.2">
      <c r="A16" s="2"/>
      <c r="B16" s="2" t="s">
        <v>27</v>
      </c>
      <c r="C16" s="2" t="s">
        <v>30</v>
      </c>
      <c r="D16" s="2" t="s">
        <v>28</v>
      </c>
      <c r="F16" s="1" t="s">
        <v>29</v>
      </c>
      <c r="H16" s="8">
        <v>404</v>
      </c>
      <c r="I16" s="8">
        <v>424</v>
      </c>
      <c r="J16" s="9">
        <v>363</v>
      </c>
      <c r="K16" s="9">
        <v>300</v>
      </c>
      <c r="L16" s="9">
        <v>300</v>
      </c>
      <c r="M16" s="9">
        <v>284</v>
      </c>
      <c r="N16" s="9">
        <v>283</v>
      </c>
      <c r="O16" s="9">
        <v>256</v>
      </c>
      <c r="P16" s="9">
        <v>257</v>
      </c>
      <c r="Q16" s="9">
        <v>244</v>
      </c>
      <c r="R16" s="9">
        <v>230</v>
      </c>
      <c r="S16" s="9">
        <v>225</v>
      </c>
      <c r="T16" s="9">
        <v>196</v>
      </c>
      <c r="U16" s="9">
        <v>171</v>
      </c>
      <c r="V16" s="9">
        <v>130</v>
      </c>
      <c r="W16" s="9">
        <v>90</v>
      </c>
      <c r="X16" s="9">
        <v>67</v>
      </c>
      <c r="Y16" s="9">
        <v>60</v>
      </c>
      <c r="Z16" s="9">
        <v>45</v>
      </c>
      <c r="AA16" s="9"/>
      <c r="AE16" s="59"/>
    </row>
    <row r="17" spans="1:31" ht="12.75" customHeight="1" x14ac:dyDescent="0.2">
      <c r="A17" s="2"/>
      <c r="B17" s="2" t="s">
        <v>27</v>
      </c>
      <c r="C17" s="2" t="s">
        <v>11</v>
      </c>
      <c r="D17" s="2" t="s">
        <v>31</v>
      </c>
      <c r="F17" s="1" t="s">
        <v>27</v>
      </c>
      <c r="H17" s="8">
        <v>19</v>
      </c>
      <c r="I17" s="8">
        <v>17</v>
      </c>
      <c r="J17" s="9">
        <v>21</v>
      </c>
      <c r="K17" s="9">
        <v>23</v>
      </c>
      <c r="L17" s="9">
        <v>18</v>
      </c>
      <c r="M17" s="9">
        <v>12</v>
      </c>
      <c r="N17" s="9">
        <v>7</v>
      </c>
      <c r="O17" s="9">
        <v>11</v>
      </c>
      <c r="P17" s="9">
        <v>20</v>
      </c>
      <c r="Q17" s="9">
        <v>21</v>
      </c>
      <c r="R17" s="9">
        <v>14</v>
      </c>
      <c r="S17" s="9">
        <v>9</v>
      </c>
      <c r="T17" s="9">
        <v>9</v>
      </c>
      <c r="U17" s="9">
        <v>11</v>
      </c>
      <c r="V17" s="9">
        <v>19</v>
      </c>
      <c r="W17" s="9">
        <v>17</v>
      </c>
      <c r="X17" s="9">
        <v>22</v>
      </c>
      <c r="Y17" s="9">
        <v>13</v>
      </c>
      <c r="Z17" s="9">
        <v>25</v>
      </c>
      <c r="AA17" s="9">
        <v>26</v>
      </c>
      <c r="AE17" s="59"/>
    </row>
    <row r="18" spans="1:31" ht="12.75" customHeight="1" x14ac:dyDescent="0.2">
      <c r="A18" s="2"/>
      <c r="B18" s="2"/>
      <c r="C18" s="2"/>
      <c r="D18" s="2"/>
      <c r="G18" s="10"/>
      <c r="H18" s="10"/>
      <c r="I18" s="10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E18" s="59"/>
    </row>
    <row r="19" spans="1:31" ht="12.75" customHeight="1" x14ac:dyDescent="0.2">
      <c r="A19" s="2"/>
      <c r="B19" s="2" t="s">
        <v>32</v>
      </c>
      <c r="C19" s="2" t="s">
        <v>11</v>
      </c>
      <c r="D19" s="2" t="s">
        <v>33</v>
      </c>
      <c r="F19" s="1" t="s">
        <v>32</v>
      </c>
      <c r="G19" s="10"/>
      <c r="H19" s="8">
        <v>47</v>
      </c>
      <c r="I19" s="8">
        <v>42</v>
      </c>
      <c r="J19" s="9">
        <v>36</v>
      </c>
      <c r="K19" s="9">
        <v>48</v>
      </c>
      <c r="L19" s="9">
        <v>54</v>
      </c>
      <c r="M19" s="9">
        <v>66</v>
      </c>
      <c r="N19" s="9">
        <v>62</v>
      </c>
      <c r="O19" s="9">
        <v>75</v>
      </c>
      <c r="P19" s="9">
        <v>89</v>
      </c>
      <c r="Q19" s="9">
        <v>98</v>
      </c>
      <c r="R19" s="9">
        <v>89</v>
      </c>
      <c r="S19" s="9">
        <v>70</v>
      </c>
      <c r="T19" s="9">
        <v>61</v>
      </c>
      <c r="U19" s="9">
        <v>49</v>
      </c>
      <c r="V19" s="9">
        <v>52</v>
      </c>
      <c r="W19" s="9">
        <v>51</v>
      </c>
      <c r="X19" s="9">
        <v>47</v>
      </c>
      <c r="Y19" s="9">
        <v>37</v>
      </c>
      <c r="Z19" s="9">
        <v>34</v>
      </c>
      <c r="AA19" s="9">
        <v>41</v>
      </c>
      <c r="AE19" s="59"/>
    </row>
    <row r="20" spans="1:31" ht="12.75" customHeight="1" x14ac:dyDescent="0.2">
      <c r="A20" s="2"/>
      <c r="B20" s="2" t="s">
        <v>32</v>
      </c>
      <c r="C20" s="2" t="s">
        <v>11</v>
      </c>
      <c r="D20" s="2" t="s">
        <v>34</v>
      </c>
      <c r="F20" s="1" t="s">
        <v>35</v>
      </c>
      <c r="G20" s="10"/>
      <c r="H20" s="8">
        <v>34</v>
      </c>
      <c r="I20" s="8">
        <v>31</v>
      </c>
      <c r="J20" s="9">
        <v>31</v>
      </c>
      <c r="K20" s="9">
        <v>40</v>
      </c>
      <c r="L20" s="9">
        <v>32</v>
      </c>
      <c r="M20" s="9">
        <v>38</v>
      </c>
      <c r="N20" s="9">
        <v>32</v>
      </c>
      <c r="O20" s="9">
        <v>24</v>
      </c>
      <c r="P20" s="9">
        <v>21</v>
      </c>
      <c r="Q20" s="9">
        <v>21</v>
      </c>
      <c r="R20" s="9">
        <v>27</v>
      </c>
      <c r="S20" s="9">
        <v>29</v>
      </c>
      <c r="T20" s="9">
        <v>27</v>
      </c>
      <c r="U20" s="9">
        <v>20</v>
      </c>
      <c r="V20" s="9">
        <v>24</v>
      </c>
      <c r="W20" s="9">
        <v>18</v>
      </c>
      <c r="X20" s="9"/>
      <c r="Y20" s="9"/>
      <c r="Z20" s="9"/>
      <c r="AA20" s="9"/>
      <c r="AE20" s="59"/>
    </row>
    <row r="21" spans="1:31" ht="12.75" customHeight="1" x14ac:dyDescent="0.2">
      <c r="A21" s="2"/>
      <c r="B21" s="2"/>
      <c r="C21" s="2"/>
      <c r="D21" s="2"/>
      <c r="E21" s="2"/>
      <c r="F21" s="2"/>
      <c r="G21" s="10"/>
      <c r="H21" s="10"/>
      <c r="I21" s="1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E21" s="59"/>
    </row>
    <row r="22" spans="1:31" ht="12.75" customHeight="1" x14ac:dyDescent="0.2">
      <c r="A22" s="2"/>
      <c r="B22" s="2" t="s">
        <v>36</v>
      </c>
      <c r="C22" s="2" t="s">
        <v>11</v>
      </c>
      <c r="D22" s="2" t="s">
        <v>37</v>
      </c>
      <c r="F22" s="1" t="s">
        <v>36</v>
      </c>
      <c r="H22" s="8">
        <v>3</v>
      </c>
      <c r="I22" s="8">
        <v>1</v>
      </c>
      <c r="J22" s="9">
        <v>5</v>
      </c>
      <c r="K22" s="9">
        <v>5</v>
      </c>
      <c r="L22" s="9">
        <v>4</v>
      </c>
      <c r="M22" s="9">
        <v>1</v>
      </c>
      <c r="N22" s="9">
        <v>4</v>
      </c>
      <c r="O22" s="9">
        <v>2</v>
      </c>
      <c r="P22" s="9">
        <v>3</v>
      </c>
      <c r="Q22" s="9">
        <v>4</v>
      </c>
      <c r="R22" s="9">
        <v>8</v>
      </c>
      <c r="S22" s="9">
        <v>8</v>
      </c>
      <c r="T22" s="9">
        <v>6</v>
      </c>
      <c r="U22" s="9">
        <v>2</v>
      </c>
      <c r="V22" s="9">
        <v>6</v>
      </c>
      <c r="W22" s="9">
        <v>7</v>
      </c>
      <c r="X22" s="9">
        <v>6</v>
      </c>
      <c r="Y22" s="9">
        <v>14</v>
      </c>
      <c r="Z22" s="9">
        <v>8</v>
      </c>
      <c r="AA22" s="9">
        <v>13</v>
      </c>
      <c r="AE22" s="59"/>
    </row>
    <row r="23" spans="1:31" ht="12.75" customHeight="1" x14ac:dyDescent="0.2">
      <c r="A23" s="2"/>
      <c r="B23" s="2" t="s">
        <v>36</v>
      </c>
      <c r="C23" s="2" t="s">
        <v>30</v>
      </c>
      <c r="D23" s="2" t="s">
        <v>38</v>
      </c>
      <c r="E23" s="2"/>
      <c r="F23" s="2" t="s">
        <v>39</v>
      </c>
      <c r="G23" s="10"/>
      <c r="H23" s="8">
        <v>19</v>
      </c>
      <c r="I23" s="8">
        <v>18</v>
      </c>
      <c r="J23" s="9">
        <v>19</v>
      </c>
      <c r="K23" s="9">
        <v>22</v>
      </c>
      <c r="L23" s="9">
        <v>19</v>
      </c>
      <c r="M23" s="9">
        <v>18</v>
      </c>
      <c r="N23" s="9">
        <v>8</v>
      </c>
      <c r="O23" s="9">
        <v>13</v>
      </c>
      <c r="P23" s="9">
        <v>26</v>
      </c>
      <c r="Q23" s="9">
        <v>26</v>
      </c>
      <c r="R23" s="9">
        <v>19</v>
      </c>
      <c r="S23" s="9">
        <v>17</v>
      </c>
      <c r="T23" s="9">
        <v>9</v>
      </c>
      <c r="U23" s="9">
        <v>11</v>
      </c>
      <c r="V23" s="9">
        <v>6</v>
      </c>
      <c r="W23" s="9">
        <v>4</v>
      </c>
      <c r="X23" s="9">
        <v>6</v>
      </c>
      <c r="Y23" s="9">
        <v>4</v>
      </c>
      <c r="Z23" s="9">
        <v>5</v>
      </c>
      <c r="AA23" s="9">
        <v>0</v>
      </c>
      <c r="AC23" s="59" t="s">
        <v>37</v>
      </c>
      <c r="AE23" s="59"/>
    </row>
    <row r="24" spans="1:31" ht="12.75" customHeight="1" x14ac:dyDescent="0.2">
      <c r="A24" s="2"/>
      <c r="B24" s="2"/>
      <c r="C24" s="2"/>
      <c r="D24" s="2"/>
      <c r="E24" s="2"/>
      <c r="F24" s="2"/>
      <c r="G24" s="10"/>
      <c r="H24" s="10"/>
      <c r="I24" s="10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E24" s="59"/>
    </row>
    <row r="25" spans="1:31" ht="12.75" customHeight="1" x14ac:dyDescent="0.2">
      <c r="A25" s="2"/>
      <c r="B25" s="2" t="s">
        <v>40</v>
      </c>
      <c r="C25" s="2" t="s">
        <v>11</v>
      </c>
      <c r="D25" s="2" t="s">
        <v>41</v>
      </c>
      <c r="F25" s="1" t="s">
        <v>40</v>
      </c>
      <c r="H25" s="8">
        <v>47</v>
      </c>
      <c r="I25" s="8">
        <v>47</v>
      </c>
      <c r="J25" s="9">
        <v>55</v>
      </c>
      <c r="K25" s="9">
        <v>82</v>
      </c>
      <c r="L25" s="9">
        <v>83</v>
      </c>
      <c r="M25" s="9">
        <v>90</v>
      </c>
      <c r="N25" s="9">
        <v>106</v>
      </c>
      <c r="O25" s="9">
        <v>95</v>
      </c>
      <c r="P25" s="9">
        <v>90</v>
      </c>
      <c r="Q25" s="9">
        <v>73</v>
      </c>
      <c r="R25" s="9">
        <v>110</v>
      </c>
      <c r="S25" s="9">
        <v>83</v>
      </c>
      <c r="T25" s="9">
        <v>84</v>
      </c>
      <c r="U25" s="9">
        <v>82</v>
      </c>
      <c r="V25" s="9">
        <v>69</v>
      </c>
      <c r="W25" s="9">
        <v>62</v>
      </c>
      <c r="X25" s="9">
        <v>53</v>
      </c>
      <c r="Y25" s="9">
        <v>57</v>
      </c>
      <c r="Z25" s="9">
        <v>48</v>
      </c>
      <c r="AA25" s="9">
        <v>45</v>
      </c>
      <c r="AE25" s="59"/>
    </row>
    <row r="26" spans="1:31" ht="12.75" customHeight="1" x14ac:dyDescent="0.2">
      <c r="A26" s="2"/>
      <c r="B26" s="2"/>
      <c r="C26" s="2"/>
      <c r="D26" s="2"/>
      <c r="E26" s="2"/>
      <c r="F26" s="2"/>
      <c r="G26" s="10"/>
      <c r="H26" s="10"/>
      <c r="I26" s="10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E26" s="59"/>
    </row>
    <row r="27" spans="1:31" ht="12.75" customHeight="1" x14ac:dyDescent="0.2">
      <c r="A27" s="2"/>
      <c r="B27" s="1" t="s">
        <v>42</v>
      </c>
      <c r="C27" s="2" t="s">
        <v>11</v>
      </c>
      <c r="D27" s="2" t="s">
        <v>43</v>
      </c>
      <c r="F27" s="1" t="s">
        <v>42</v>
      </c>
      <c r="H27" s="8">
        <v>51</v>
      </c>
      <c r="I27" s="8">
        <v>39</v>
      </c>
      <c r="J27" s="9">
        <v>29</v>
      </c>
      <c r="K27" s="9">
        <v>41</v>
      </c>
      <c r="L27" s="9">
        <v>48</v>
      </c>
      <c r="M27" s="9">
        <v>54</v>
      </c>
      <c r="N27" s="9">
        <v>49</v>
      </c>
      <c r="O27" s="9">
        <v>40</v>
      </c>
      <c r="P27" s="9">
        <v>34</v>
      </c>
      <c r="Q27" s="9">
        <v>46</v>
      </c>
      <c r="R27" s="9">
        <v>45</v>
      </c>
      <c r="S27" s="9">
        <v>40</v>
      </c>
      <c r="T27" s="9">
        <v>34</v>
      </c>
      <c r="U27" s="9">
        <v>30</v>
      </c>
      <c r="V27" s="9">
        <v>35</v>
      </c>
      <c r="W27" s="9">
        <v>28</v>
      </c>
      <c r="X27" s="9">
        <v>22</v>
      </c>
      <c r="Y27" s="9">
        <v>19</v>
      </c>
      <c r="Z27" s="9">
        <v>15</v>
      </c>
      <c r="AA27" s="9">
        <v>15</v>
      </c>
      <c r="AE27" s="59"/>
    </row>
    <row r="28" spans="1:31" ht="12.75" customHeight="1" x14ac:dyDescent="0.2">
      <c r="A28" s="2"/>
      <c r="B28" s="2"/>
      <c r="C28" s="2"/>
      <c r="D28" s="2"/>
      <c r="G28" s="10"/>
      <c r="H28" s="10"/>
      <c r="I28" s="10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E28" s="59"/>
    </row>
    <row r="29" spans="1:31" ht="12.75" customHeight="1" x14ac:dyDescent="0.2">
      <c r="A29" s="2"/>
      <c r="B29" s="2" t="s">
        <v>44</v>
      </c>
      <c r="C29" s="2" t="s">
        <v>11</v>
      </c>
      <c r="D29" s="2" t="s">
        <v>45</v>
      </c>
      <c r="F29" s="1" t="s">
        <v>44</v>
      </c>
      <c r="H29" s="8">
        <v>8</v>
      </c>
      <c r="I29" s="8">
        <v>9</v>
      </c>
      <c r="J29" s="9">
        <v>17</v>
      </c>
      <c r="K29" s="9">
        <v>10</v>
      </c>
      <c r="L29" s="9">
        <v>17</v>
      </c>
      <c r="M29" s="9">
        <v>11</v>
      </c>
      <c r="N29" s="9">
        <v>17</v>
      </c>
      <c r="O29" s="9">
        <v>13</v>
      </c>
      <c r="P29" s="9">
        <v>9</v>
      </c>
      <c r="Q29" s="9">
        <v>5</v>
      </c>
      <c r="R29" s="9">
        <v>3</v>
      </c>
      <c r="S29" s="9">
        <v>4</v>
      </c>
      <c r="T29" s="9">
        <v>1</v>
      </c>
      <c r="U29" s="9">
        <v>6</v>
      </c>
      <c r="V29" s="9">
        <v>14</v>
      </c>
      <c r="W29" s="9">
        <v>11</v>
      </c>
      <c r="X29" s="9">
        <v>7</v>
      </c>
      <c r="Y29" s="9">
        <v>7</v>
      </c>
      <c r="Z29" s="9">
        <v>12</v>
      </c>
      <c r="AA29" s="9">
        <v>0</v>
      </c>
      <c r="AE29" s="59"/>
    </row>
    <row r="30" spans="1:31" ht="12.75" customHeight="1" x14ac:dyDescent="0.2">
      <c r="A30" s="2"/>
      <c r="B30" s="2" t="s">
        <v>44</v>
      </c>
      <c r="C30" s="2" t="s">
        <v>30</v>
      </c>
      <c r="D30" s="2" t="s">
        <v>45</v>
      </c>
      <c r="F30" s="1" t="s">
        <v>44</v>
      </c>
      <c r="H30" s="8">
        <v>40</v>
      </c>
      <c r="I30" s="8">
        <v>36</v>
      </c>
      <c r="J30" s="9">
        <v>33</v>
      </c>
      <c r="K30" s="9">
        <v>35</v>
      </c>
      <c r="L30" s="9">
        <v>41</v>
      </c>
      <c r="M30" s="9">
        <v>31</v>
      </c>
      <c r="N30" s="9">
        <v>34</v>
      </c>
      <c r="O30" s="9">
        <v>36</v>
      </c>
      <c r="P30" s="9">
        <v>34</v>
      </c>
      <c r="Q30" s="9">
        <v>30</v>
      </c>
      <c r="R30" s="9">
        <v>33</v>
      </c>
      <c r="S30" s="9">
        <v>16</v>
      </c>
      <c r="T30" s="9">
        <v>21</v>
      </c>
      <c r="U30" s="9">
        <v>20</v>
      </c>
      <c r="V30" s="9">
        <v>10</v>
      </c>
      <c r="W30" s="9">
        <v>6</v>
      </c>
      <c r="X30" s="9">
        <v>5</v>
      </c>
      <c r="Y30" s="9">
        <v>9</v>
      </c>
      <c r="Z30" s="9">
        <v>8</v>
      </c>
      <c r="AA30" s="9">
        <v>24</v>
      </c>
      <c r="AE30" s="59"/>
    </row>
    <row r="31" spans="1:31" ht="12.75" customHeight="1" x14ac:dyDescent="0.2">
      <c r="A31" s="2"/>
      <c r="B31" s="2"/>
      <c r="C31" s="2"/>
      <c r="D31" s="2"/>
      <c r="E31" s="2"/>
      <c r="F31" s="2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E31" s="59"/>
    </row>
    <row r="32" spans="1:31" ht="12.75" customHeight="1" x14ac:dyDescent="0.2">
      <c r="A32" s="2"/>
      <c r="B32" s="2" t="s">
        <v>46</v>
      </c>
      <c r="C32" s="2" t="s">
        <v>11</v>
      </c>
      <c r="D32" s="2" t="s">
        <v>47</v>
      </c>
      <c r="F32" s="1" t="s">
        <v>48</v>
      </c>
      <c r="H32" s="8">
        <v>5</v>
      </c>
      <c r="I32" s="8">
        <v>6</v>
      </c>
      <c r="J32" s="9">
        <v>2</v>
      </c>
      <c r="K32" s="9">
        <v>6</v>
      </c>
      <c r="L32" s="9">
        <v>6</v>
      </c>
      <c r="M32" s="9">
        <v>7</v>
      </c>
      <c r="N32" s="9">
        <v>8</v>
      </c>
      <c r="O32" s="9">
        <v>7</v>
      </c>
      <c r="P32" s="9">
        <v>7</v>
      </c>
      <c r="Q32" s="9">
        <v>5</v>
      </c>
      <c r="R32" s="9">
        <v>2</v>
      </c>
      <c r="S32" s="9">
        <v>2</v>
      </c>
      <c r="T32" s="9">
        <v>5</v>
      </c>
      <c r="U32" s="9">
        <v>7</v>
      </c>
      <c r="V32" s="9">
        <v>5</v>
      </c>
      <c r="W32" s="9">
        <v>4</v>
      </c>
      <c r="X32" s="9">
        <v>5</v>
      </c>
      <c r="Y32" s="9">
        <v>5</v>
      </c>
      <c r="Z32" s="9">
        <v>8</v>
      </c>
      <c r="AA32" s="9">
        <v>8</v>
      </c>
      <c r="AE32" s="59"/>
    </row>
    <row r="33" spans="1:36" ht="12.75" customHeight="1" x14ac:dyDescent="0.2">
      <c r="A33" s="2"/>
      <c r="B33" s="2" t="s">
        <v>46</v>
      </c>
      <c r="C33" s="2" t="s">
        <v>11</v>
      </c>
      <c r="D33" s="2" t="s">
        <v>49</v>
      </c>
      <c r="F33" s="1" t="s">
        <v>50</v>
      </c>
      <c r="H33" s="8">
        <v>22</v>
      </c>
      <c r="I33" s="8">
        <v>43</v>
      </c>
      <c r="J33" s="9">
        <v>28</v>
      </c>
      <c r="K33" s="9">
        <v>38</v>
      </c>
      <c r="L33" s="9">
        <v>43</v>
      </c>
      <c r="M33" s="9">
        <v>48</v>
      </c>
      <c r="N33" s="9">
        <v>47</v>
      </c>
      <c r="O33" s="9">
        <v>37</v>
      </c>
      <c r="P33" s="9">
        <v>35</v>
      </c>
      <c r="Q33" s="9">
        <v>43</v>
      </c>
      <c r="R33" s="9">
        <v>37</v>
      </c>
      <c r="S33" s="9">
        <v>22</v>
      </c>
      <c r="T33" s="9">
        <v>22</v>
      </c>
      <c r="U33" s="9">
        <v>20</v>
      </c>
      <c r="V33" s="9">
        <v>19</v>
      </c>
      <c r="W33" s="9">
        <v>18</v>
      </c>
      <c r="X33" s="9">
        <v>27</v>
      </c>
      <c r="Y33" s="9">
        <v>14</v>
      </c>
      <c r="Z33" s="9">
        <v>18</v>
      </c>
      <c r="AA33" s="9">
        <v>16</v>
      </c>
      <c r="AE33" s="59"/>
    </row>
    <row r="34" spans="1:36" ht="12.75" customHeight="1" x14ac:dyDescent="0.2">
      <c r="A34" s="2"/>
      <c r="B34" s="2"/>
      <c r="C34" s="2"/>
      <c r="D34" s="2"/>
      <c r="E34" s="2"/>
      <c r="F34" s="2"/>
      <c r="G34" s="10"/>
      <c r="H34" s="10"/>
      <c r="I34" s="10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E34" s="59"/>
    </row>
    <row r="35" spans="1:36" ht="12.75" customHeight="1" x14ac:dyDescent="0.2">
      <c r="A35" s="2"/>
      <c r="B35" s="2" t="s">
        <v>51</v>
      </c>
      <c r="C35" s="2" t="s">
        <v>11</v>
      </c>
      <c r="D35" s="2" t="s">
        <v>52</v>
      </c>
      <c r="F35" s="2" t="s">
        <v>53</v>
      </c>
      <c r="H35" s="8">
        <v>40</v>
      </c>
      <c r="I35" s="8">
        <v>43</v>
      </c>
      <c r="J35" s="9">
        <v>32</v>
      </c>
      <c r="K35" s="9">
        <v>31</v>
      </c>
      <c r="L35" s="9">
        <v>38</v>
      </c>
      <c r="M35" s="9">
        <v>36</v>
      </c>
      <c r="N35" s="9">
        <v>44</v>
      </c>
      <c r="O35" s="9">
        <v>37</v>
      </c>
      <c r="P35" s="9">
        <v>39</v>
      </c>
      <c r="Q35" s="9">
        <v>36</v>
      </c>
      <c r="R35" s="9">
        <v>31</v>
      </c>
      <c r="S35" s="9">
        <v>45</v>
      </c>
      <c r="T35" s="9">
        <v>35</v>
      </c>
      <c r="U35" s="9">
        <v>27</v>
      </c>
      <c r="V35" s="9">
        <v>30</v>
      </c>
      <c r="W35" s="9">
        <v>28</v>
      </c>
      <c r="X35" s="9">
        <v>14</v>
      </c>
      <c r="Y35" s="9">
        <v>1</v>
      </c>
      <c r="Z35" s="9"/>
      <c r="AA35" s="9"/>
      <c r="AE35" s="59"/>
    </row>
    <row r="36" spans="1:36" s="2" customFormat="1" ht="12.75" customHeight="1" x14ac:dyDescent="0.2">
      <c r="B36" s="2" t="s">
        <v>51</v>
      </c>
      <c r="C36" s="2" t="s">
        <v>11</v>
      </c>
      <c r="D36" s="2" t="s">
        <v>54</v>
      </c>
      <c r="F36" s="2" t="s">
        <v>55</v>
      </c>
      <c r="G36" s="11" t="s">
        <v>26</v>
      </c>
      <c r="H36" s="11"/>
      <c r="I36" s="11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>
        <v>1</v>
      </c>
      <c r="Z36" s="9">
        <v>0</v>
      </c>
      <c r="AA36" s="9">
        <v>4</v>
      </c>
      <c r="AB36" s="59"/>
      <c r="AC36" s="59"/>
      <c r="AD36" s="59"/>
      <c r="AE36" s="58"/>
      <c r="AI36" s="1"/>
      <c r="AJ36" s="1"/>
    </row>
    <row r="37" spans="1:36" ht="12.75" customHeight="1" x14ac:dyDescent="0.2">
      <c r="A37" s="2"/>
      <c r="B37" s="2"/>
      <c r="C37" s="2"/>
      <c r="D37" s="2"/>
      <c r="E37" s="2"/>
      <c r="F37" s="2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E37" s="59"/>
      <c r="AI37" s="2"/>
      <c r="AJ37" s="2"/>
    </row>
    <row r="38" spans="1:36" ht="12.75" customHeight="1" x14ac:dyDescent="0.2">
      <c r="A38" s="2"/>
      <c r="B38" s="2" t="s">
        <v>56</v>
      </c>
      <c r="C38" s="2" t="s">
        <v>11</v>
      </c>
      <c r="D38" s="2" t="s">
        <v>57</v>
      </c>
      <c r="F38" s="1" t="s">
        <v>58</v>
      </c>
      <c r="H38" s="8">
        <v>30</v>
      </c>
      <c r="I38" s="8">
        <v>26</v>
      </c>
      <c r="J38" s="9">
        <v>12</v>
      </c>
      <c r="K38" s="9">
        <v>7</v>
      </c>
      <c r="L38" s="9">
        <v>7</v>
      </c>
      <c r="M38" s="9">
        <v>10</v>
      </c>
      <c r="N38" s="9">
        <v>12</v>
      </c>
      <c r="O38" s="9">
        <v>15</v>
      </c>
      <c r="P38" s="9">
        <v>16</v>
      </c>
      <c r="Q38" s="9">
        <v>13</v>
      </c>
      <c r="R38" s="9">
        <v>9</v>
      </c>
      <c r="S38" s="9">
        <v>11</v>
      </c>
      <c r="T38" s="9">
        <v>7</v>
      </c>
      <c r="U38" s="9">
        <v>7</v>
      </c>
      <c r="V38" s="9">
        <v>13</v>
      </c>
      <c r="W38" s="9">
        <v>14</v>
      </c>
      <c r="X38" s="9">
        <v>10</v>
      </c>
      <c r="Y38" s="9">
        <v>5</v>
      </c>
      <c r="Z38" s="9">
        <v>3</v>
      </c>
      <c r="AA38" s="9">
        <v>7</v>
      </c>
      <c r="AC38" s="58" t="s">
        <v>369</v>
      </c>
      <c r="AD38" s="59" t="s">
        <v>56</v>
      </c>
      <c r="AE38" s="59"/>
    </row>
    <row r="39" spans="1:36" ht="12.75" customHeight="1" x14ac:dyDescent="0.2">
      <c r="A39" s="2"/>
      <c r="B39" s="2"/>
      <c r="C39" s="2"/>
      <c r="D39" s="2"/>
      <c r="E39" s="2"/>
      <c r="F39" s="2"/>
      <c r="G39" s="10"/>
      <c r="H39" s="10"/>
      <c r="I39" s="10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E39" s="59"/>
    </row>
    <row r="40" spans="1:36" ht="12.75" customHeight="1" x14ac:dyDescent="0.2">
      <c r="A40" s="2"/>
      <c r="B40" s="2" t="s">
        <v>59</v>
      </c>
      <c r="C40" s="2" t="s">
        <v>11</v>
      </c>
      <c r="D40" s="2" t="s">
        <v>60</v>
      </c>
      <c r="F40" s="1" t="s">
        <v>59</v>
      </c>
      <c r="H40" s="8">
        <v>112</v>
      </c>
      <c r="I40" s="8">
        <v>105</v>
      </c>
      <c r="J40" s="9">
        <v>110</v>
      </c>
      <c r="K40" s="9">
        <v>110</v>
      </c>
      <c r="L40" s="9">
        <v>126</v>
      </c>
      <c r="M40" s="9">
        <v>108</v>
      </c>
      <c r="N40" s="9">
        <v>83</v>
      </c>
      <c r="O40" s="9">
        <v>86</v>
      </c>
      <c r="P40" s="9">
        <v>95</v>
      </c>
      <c r="Q40" s="9">
        <v>94</v>
      </c>
      <c r="R40" s="9">
        <v>104</v>
      </c>
      <c r="S40" s="9">
        <v>112</v>
      </c>
      <c r="T40" s="9">
        <v>102</v>
      </c>
      <c r="U40" s="9">
        <v>103</v>
      </c>
      <c r="V40" s="9">
        <v>97</v>
      </c>
      <c r="W40" s="9">
        <v>98</v>
      </c>
      <c r="X40" s="9">
        <v>91</v>
      </c>
      <c r="Y40" s="9">
        <v>87</v>
      </c>
      <c r="Z40" s="9">
        <v>77</v>
      </c>
      <c r="AA40" s="9">
        <v>80</v>
      </c>
      <c r="AE40" s="59"/>
    </row>
    <row r="41" spans="1:36" ht="12.75" customHeight="1" x14ac:dyDescent="0.2">
      <c r="A41" s="2"/>
      <c r="B41" s="2" t="s">
        <v>59</v>
      </c>
      <c r="C41" s="2" t="s">
        <v>30</v>
      </c>
      <c r="D41" s="2" t="s">
        <v>368</v>
      </c>
      <c r="F41" s="1" t="s">
        <v>414</v>
      </c>
      <c r="H41" s="8">
        <v>6</v>
      </c>
      <c r="I41" s="8">
        <v>1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E41" s="59"/>
    </row>
    <row r="42" spans="1:36" ht="12.75" customHeight="1" x14ac:dyDescent="0.2">
      <c r="A42" s="2"/>
      <c r="B42" s="2"/>
      <c r="C42" s="2"/>
      <c r="D42" s="2"/>
      <c r="E42" s="2"/>
      <c r="F42" s="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E42" s="59"/>
    </row>
    <row r="43" spans="1:36" ht="12.75" customHeight="1" x14ac:dyDescent="0.2">
      <c r="A43" s="2"/>
      <c r="B43" s="2" t="s">
        <v>61</v>
      </c>
      <c r="C43" s="2" t="s">
        <v>11</v>
      </c>
      <c r="D43" s="2" t="s">
        <v>62</v>
      </c>
      <c r="F43" s="1" t="s">
        <v>61</v>
      </c>
      <c r="H43" s="8">
        <v>214</v>
      </c>
      <c r="I43" s="8">
        <v>215</v>
      </c>
      <c r="J43" s="9">
        <v>231</v>
      </c>
      <c r="K43" s="9">
        <v>227</v>
      </c>
      <c r="L43" s="9">
        <v>233</v>
      </c>
      <c r="M43" s="9">
        <v>193</v>
      </c>
      <c r="N43" s="9">
        <v>132</v>
      </c>
      <c r="O43" s="9">
        <v>155</v>
      </c>
      <c r="P43" s="9">
        <v>169</v>
      </c>
      <c r="Q43" s="9">
        <v>178</v>
      </c>
      <c r="R43" s="9">
        <v>194</v>
      </c>
      <c r="S43" s="9">
        <v>181</v>
      </c>
      <c r="T43" s="9">
        <v>191</v>
      </c>
      <c r="U43" s="9">
        <v>198</v>
      </c>
      <c r="V43" s="9">
        <v>188</v>
      </c>
      <c r="W43" s="9">
        <v>175</v>
      </c>
      <c r="X43" s="9">
        <v>129</v>
      </c>
      <c r="Y43" s="9">
        <v>195</v>
      </c>
      <c r="Z43" s="9">
        <v>261</v>
      </c>
      <c r="AA43" s="9">
        <v>250</v>
      </c>
      <c r="AE43" s="59"/>
    </row>
    <row r="44" spans="1:36" ht="12.75" customHeight="1" x14ac:dyDescent="0.2">
      <c r="A44" s="2"/>
      <c r="B44" s="2" t="s">
        <v>61</v>
      </c>
      <c r="C44" s="2" t="s">
        <v>30</v>
      </c>
      <c r="D44" s="2" t="s">
        <v>62</v>
      </c>
      <c r="F44" s="1" t="s">
        <v>61</v>
      </c>
      <c r="G44" s="10"/>
      <c r="H44" s="8">
        <v>122</v>
      </c>
      <c r="I44" s="8">
        <v>121</v>
      </c>
      <c r="J44" s="9">
        <v>88</v>
      </c>
      <c r="K44" s="9">
        <v>91</v>
      </c>
      <c r="L44" s="9">
        <v>78</v>
      </c>
      <c r="M44" s="9">
        <v>95</v>
      </c>
      <c r="N44" s="9">
        <v>108</v>
      </c>
      <c r="O44" s="9">
        <v>65</v>
      </c>
      <c r="P44" s="9">
        <v>57</v>
      </c>
      <c r="Q44" s="9">
        <v>48</v>
      </c>
      <c r="R44" s="9">
        <v>35</v>
      </c>
      <c r="S44" s="9">
        <v>52</v>
      </c>
      <c r="T44" s="9">
        <v>55</v>
      </c>
      <c r="U44" s="9">
        <v>54</v>
      </c>
      <c r="V44" s="9">
        <v>63</v>
      </c>
      <c r="W44" s="9">
        <v>74</v>
      </c>
      <c r="X44" s="9">
        <v>137</v>
      </c>
      <c r="Y44" s="9">
        <v>79</v>
      </c>
      <c r="Z44" s="9">
        <v>10</v>
      </c>
      <c r="AA44" s="9"/>
      <c r="AE44" s="59"/>
    </row>
    <row r="45" spans="1:36" ht="12.75" customHeight="1" x14ac:dyDescent="0.2">
      <c r="A45" s="2"/>
      <c r="B45" s="2"/>
      <c r="C45" s="2"/>
      <c r="D45" s="2"/>
      <c r="E45" s="2"/>
      <c r="F45" s="2"/>
      <c r="G45" s="10"/>
      <c r="H45" s="10"/>
      <c r="I45" s="10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E45" s="59"/>
    </row>
    <row r="46" spans="1:36" ht="12.75" customHeight="1" x14ac:dyDescent="0.2">
      <c r="A46" s="2"/>
      <c r="B46" s="2" t="s">
        <v>63</v>
      </c>
      <c r="C46" s="2" t="s">
        <v>11</v>
      </c>
      <c r="D46" s="2" t="s">
        <v>64</v>
      </c>
      <c r="F46" s="1" t="s">
        <v>65</v>
      </c>
      <c r="H46" s="8">
        <v>15</v>
      </c>
      <c r="I46" s="8">
        <v>13</v>
      </c>
      <c r="J46" s="9">
        <v>22</v>
      </c>
      <c r="K46" s="9">
        <v>13</v>
      </c>
      <c r="L46" s="9">
        <v>20</v>
      </c>
      <c r="M46" s="9">
        <v>21</v>
      </c>
      <c r="N46" s="9">
        <v>21</v>
      </c>
      <c r="O46" s="9">
        <v>17</v>
      </c>
      <c r="P46" s="9">
        <v>14</v>
      </c>
      <c r="Q46" s="9">
        <v>11</v>
      </c>
      <c r="R46" s="9">
        <v>16</v>
      </c>
      <c r="S46" s="9">
        <v>22</v>
      </c>
      <c r="T46" s="9">
        <v>23</v>
      </c>
      <c r="U46" s="9">
        <v>21</v>
      </c>
      <c r="V46" s="9">
        <v>23</v>
      </c>
      <c r="W46" s="9">
        <v>25</v>
      </c>
      <c r="X46" s="9">
        <v>23</v>
      </c>
      <c r="Y46" s="9">
        <v>25</v>
      </c>
      <c r="Z46" s="9">
        <v>28</v>
      </c>
      <c r="AA46" s="9">
        <v>24</v>
      </c>
      <c r="AE46" s="59"/>
    </row>
    <row r="47" spans="1:36" ht="12.75" customHeight="1" x14ac:dyDescent="0.2">
      <c r="A47" s="2"/>
      <c r="B47" s="2" t="s">
        <v>63</v>
      </c>
      <c r="C47" s="2" t="s">
        <v>11</v>
      </c>
      <c r="D47" s="2" t="s">
        <v>66</v>
      </c>
      <c r="F47" s="1" t="s">
        <v>67</v>
      </c>
      <c r="H47" s="8">
        <v>9</v>
      </c>
      <c r="I47" s="8">
        <v>11</v>
      </c>
      <c r="J47" s="9">
        <v>10</v>
      </c>
      <c r="K47" s="9">
        <v>8</v>
      </c>
      <c r="L47" s="9">
        <v>9</v>
      </c>
      <c r="M47" s="9">
        <v>7</v>
      </c>
      <c r="N47" s="9">
        <v>4</v>
      </c>
      <c r="O47" s="9">
        <v>3</v>
      </c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E47" s="59"/>
    </row>
    <row r="48" spans="1:36" ht="12.75" customHeight="1" x14ac:dyDescent="0.2">
      <c r="A48" s="2"/>
      <c r="B48" s="2" t="s">
        <v>63</v>
      </c>
      <c r="C48" s="2" t="s">
        <v>11</v>
      </c>
      <c r="D48" s="2" t="s">
        <v>68</v>
      </c>
      <c r="E48" s="2"/>
      <c r="F48" s="2" t="s">
        <v>69</v>
      </c>
      <c r="G48" s="10"/>
      <c r="H48" s="8">
        <v>288</v>
      </c>
      <c r="I48" s="8">
        <v>260</v>
      </c>
      <c r="J48" s="9">
        <v>245</v>
      </c>
      <c r="K48" s="9">
        <v>214</v>
      </c>
      <c r="L48" s="9">
        <v>197</v>
      </c>
      <c r="M48" s="9">
        <v>189</v>
      </c>
      <c r="N48" s="9">
        <v>173</v>
      </c>
      <c r="O48" s="9">
        <v>150</v>
      </c>
      <c r="P48" s="9">
        <v>148</v>
      </c>
      <c r="Q48" s="9">
        <v>146</v>
      </c>
      <c r="R48" s="9">
        <v>136</v>
      </c>
      <c r="S48" s="9">
        <v>115</v>
      </c>
      <c r="T48" s="9">
        <v>85</v>
      </c>
      <c r="U48" s="9">
        <v>49</v>
      </c>
      <c r="V48" s="9">
        <v>2</v>
      </c>
      <c r="W48" s="9"/>
      <c r="X48" s="9"/>
      <c r="Y48" s="9"/>
      <c r="Z48" s="9"/>
      <c r="AA48" s="9"/>
      <c r="AE48" s="59"/>
    </row>
    <row r="49" spans="1:36" ht="12.75" customHeight="1" x14ac:dyDescent="0.2">
      <c r="A49" s="2"/>
      <c r="B49" s="2" t="s">
        <v>63</v>
      </c>
      <c r="C49" s="2" t="s">
        <v>11</v>
      </c>
      <c r="D49" s="2" t="s">
        <v>70</v>
      </c>
      <c r="F49" s="1" t="s">
        <v>71</v>
      </c>
      <c r="G49" s="10"/>
      <c r="H49" s="8">
        <v>119</v>
      </c>
      <c r="I49" s="8">
        <v>118</v>
      </c>
      <c r="J49" s="9">
        <v>133</v>
      </c>
      <c r="K49" s="9">
        <v>127</v>
      </c>
      <c r="L49" s="9">
        <v>128</v>
      </c>
      <c r="M49" s="9">
        <v>109</v>
      </c>
      <c r="N49" s="9">
        <v>99</v>
      </c>
      <c r="O49" s="9">
        <v>93</v>
      </c>
      <c r="P49" s="9">
        <v>95</v>
      </c>
      <c r="Q49" s="9">
        <v>98</v>
      </c>
      <c r="R49" s="9">
        <v>106</v>
      </c>
      <c r="S49" s="9">
        <v>114</v>
      </c>
      <c r="T49" s="9">
        <v>117</v>
      </c>
      <c r="U49" s="9">
        <v>147</v>
      </c>
      <c r="V49" s="9">
        <v>158</v>
      </c>
      <c r="W49" s="9">
        <v>134</v>
      </c>
      <c r="X49" s="9">
        <v>138</v>
      </c>
      <c r="Y49" s="9">
        <v>167</v>
      </c>
      <c r="Z49" s="9">
        <v>182</v>
      </c>
      <c r="AA49" s="9">
        <v>207</v>
      </c>
      <c r="AE49" s="59"/>
    </row>
    <row r="50" spans="1:36" ht="12.75" customHeight="1" x14ac:dyDescent="0.2">
      <c r="A50" s="2"/>
      <c r="B50" s="2"/>
      <c r="C50" s="2"/>
      <c r="D50" s="2"/>
      <c r="G50" s="10"/>
      <c r="H50" s="10"/>
      <c r="I50" s="10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58"/>
      <c r="AC50" s="58"/>
      <c r="AD50" s="58"/>
      <c r="AE50" s="59"/>
    </row>
    <row r="51" spans="1:36" s="11" customFormat="1" x14ac:dyDescent="0.2">
      <c r="A51" s="12"/>
      <c r="B51" s="13" t="s">
        <v>72</v>
      </c>
      <c r="C51" s="12"/>
      <c r="D51" s="12"/>
      <c r="E51" s="14"/>
      <c r="F51" s="14"/>
      <c r="G51" s="8"/>
      <c r="H51" s="8"/>
      <c r="I51" s="8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59"/>
      <c r="AC51" s="59"/>
      <c r="AD51" s="59"/>
      <c r="AE51" s="63"/>
      <c r="AI51" s="1"/>
      <c r="AJ51" s="1"/>
    </row>
    <row r="52" spans="1:36" ht="12.75" customHeight="1" x14ac:dyDescent="0.2">
      <c r="A52" s="2"/>
      <c r="B52" s="2" t="s">
        <v>73</v>
      </c>
      <c r="C52" s="2" t="s">
        <v>11</v>
      </c>
      <c r="D52" s="2" t="s">
        <v>74</v>
      </c>
      <c r="F52" s="1" t="s">
        <v>75</v>
      </c>
      <c r="G52" s="55"/>
      <c r="H52" s="8">
        <v>2</v>
      </c>
      <c r="I52" s="8">
        <v>3</v>
      </c>
      <c r="J52" s="9">
        <v>7</v>
      </c>
      <c r="K52" s="9">
        <v>5</v>
      </c>
      <c r="L52" s="9">
        <v>9</v>
      </c>
      <c r="M52" s="9">
        <v>20</v>
      </c>
      <c r="N52" s="9">
        <v>16</v>
      </c>
      <c r="O52" s="9">
        <v>5</v>
      </c>
      <c r="P52" s="9">
        <v>5</v>
      </c>
      <c r="Q52" s="9">
        <v>8</v>
      </c>
      <c r="R52" s="9">
        <v>8</v>
      </c>
      <c r="S52" s="9">
        <v>7</v>
      </c>
      <c r="T52" s="9">
        <v>13</v>
      </c>
      <c r="U52" s="9">
        <v>7</v>
      </c>
      <c r="V52" s="9">
        <v>8</v>
      </c>
      <c r="W52" s="9">
        <v>17</v>
      </c>
      <c r="X52" s="9">
        <v>12</v>
      </c>
      <c r="Y52" s="9">
        <v>2</v>
      </c>
      <c r="Z52" s="9">
        <v>19</v>
      </c>
      <c r="AA52" s="9">
        <v>11</v>
      </c>
      <c r="AE52" s="59"/>
      <c r="AI52" s="11"/>
      <c r="AJ52" s="11"/>
    </row>
    <row r="53" spans="1:36" ht="12.75" customHeight="1" x14ac:dyDescent="0.2">
      <c r="A53" s="2"/>
      <c r="B53" s="2" t="s">
        <v>73</v>
      </c>
      <c r="C53" s="2" t="s">
        <v>30</v>
      </c>
      <c r="D53" s="2" t="s">
        <v>74</v>
      </c>
      <c r="F53" s="1" t="s">
        <v>75</v>
      </c>
      <c r="G53" s="10"/>
      <c r="H53" s="8">
        <v>204</v>
      </c>
      <c r="I53" s="8">
        <v>204</v>
      </c>
      <c r="J53" s="9">
        <v>200</v>
      </c>
      <c r="K53" s="9">
        <v>226</v>
      </c>
      <c r="L53" s="9">
        <v>223</v>
      </c>
      <c r="M53" s="9">
        <v>194</v>
      </c>
      <c r="N53" s="9">
        <v>166</v>
      </c>
      <c r="O53" s="9">
        <v>187</v>
      </c>
      <c r="P53" s="9">
        <v>161</v>
      </c>
      <c r="Q53" s="9">
        <v>202</v>
      </c>
      <c r="R53" s="9">
        <v>200</v>
      </c>
      <c r="S53" s="9">
        <v>166</v>
      </c>
      <c r="T53" s="9">
        <v>156</v>
      </c>
      <c r="U53" s="9">
        <v>149</v>
      </c>
      <c r="V53" s="9">
        <v>127</v>
      </c>
      <c r="W53" s="9">
        <v>114</v>
      </c>
      <c r="X53" s="9">
        <v>98</v>
      </c>
      <c r="Y53" s="9">
        <v>115</v>
      </c>
      <c r="Z53" s="9">
        <v>102</v>
      </c>
      <c r="AA53" s="9">
        <v>142</v>
      </c>
      <c r="AE53" s="59"/>
    </row>
    <row r="54" spans="1:36" ht="12.75" customHeight="1" x14ac:dyDescent="0.2">
      <c r="A54" s="2"/>
      <c r="B54" s="2" t="s">
        <v>73</v>
      </c>
      <c r="C54" s="11" t="s">
        <v>30</v>
      </c>
      <c r="D54" s="2" t="s">
        <v>83</v>
      </c>
      <c r="E54" s="11"/>
      <c r="F54" s="2" t="s">
        <v>84</v>
      </c>
      <c r="G54" s="11"/>
      <c r="H54" s="8">
        <v>1</v>
      </c>
      <c r="I54" s="8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1</v>
      </c>
      <c r="R54" s="9">
        <v>2</v>
      </c>
      <c r="S54" s="9">
        <v>1</v>
      </c>
      <c r="T54" s="9">
        <v>0</v>
      </c>
      <c r="U54" s="9">
        <v>0</v>
      </c>
      <c r="V54" s="9">
        <v>0</v>
      </c>
      <c r="W54" s="9">
        <v>0</v>
      </c>
      <c r="X54" s="9">
        <v>1</v>
      </c>
      <c r="Y54" s="9">
        <v>0</v>
      </c>
      <c r="Z54" s="9">
        <v>0</v>
      </c>
      <c r="AA54" s="9">
        <v>0</v>
      </c>
      <c r="AE54" s="59"/>
    </row>
    <row r="55" spans="1:36" ht="12.75" customHeight="1" x14ac:dyDescent="0.2">
      <c r="A55" s="2"/>
      <c r="B55" s="2" t="s">
        <v>73</v>
      </c>
      <c r="C55" s="2" t="s">
        <v>30</v>
      </c>
      <c r="D55" s="2" t="s">
        <v>76</v>
      </c>
      <c r="E55" s="2"/>
      <c r="F55" s="2" t="s">
        <v>77</v>
      </c>
      <c r="G55" s="10"/>
      <c r="H55" s="8">
        <v>125</v>
      </c>
      <c r="I55" s="8">
        <v>123</v>
      </c>
      <c r="J55" s="9">
        <v>118</v>
      </c>
      <c r="K55" s="9">
        <v>110</v>
      </c>
      <c r="L55" s="9">
        <v>83</v>
      </c>
      <c r="M55" s="9">
        <v>73</v>
      </c>
      <c r="N55" s="9">
        <v>44</v>
      </c>
      <c r="O55" s="9">
        <v>53</v>
      </c>
      <c r="P55" s="9">
        <v>43</v>
      </c>
      <c r="Q55" s="9">
        <v>45</v>
      </c>
      <c r="R55" s="9">
        <v>42</v>
      </c>
      <c r="S55" s="9">
        <v>28</v>
      </c>
      <c r="T55" s="9">
        <v>21</v>
      </c>
      <c r="U55" s="9">
        <v>4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E55" s="59"/>
    </row>
    <row r="56" spans="1:36" ht="12.75" customHeight="1" x14ac:dyDescent="0.2">
      <c r="A56" s="2"/>
      <c r="B56" s="2" t="s">
        <v>73</v>
      </c>
      <c r="C56" s="2" t="s">
        <v>11</v>
      </c>
      <c r="D56" s="2" t="s">
        <v>79</v>
      </c>
      <c r="E56" s="2"/>
      <c r="F56" s="2" t="s">
        <v>80</v>
      </c>
      <c r="G56" s="10" t="s">
        <v>416</v>
      </c>
      <c r="H56" s="8">
        <v>1</v>
      </c>
      <c r="I56" s="8">
        <v>1</v>
      </c>
      <c r="J56" s="9">
        <v>1</v>
      </c>
      <c r="K56" s="9">
        <v>1</v>
      </c>
      <c r="L56" s="9">
        <v>1</v>
      </c>
      <c r="M56" s="9"/>
      <c r="N56" s="9"/>
      <c r="O56" s="9">
        <v>1</v>
      </c>
      <c r="P56" s="9"/>
      <c r="Q56" s="9"/>
      <c r="R56" s="9"/>
      <c r="S56" s="9">
        <v>1</v>
      </c>
      <c r="T56" s="9"/>
      <c r="U56" s="9"/>
      <c r="V56" s="9"/>
      <c r="W56" s="9"/>
      <c r="X56" s="9"/>
      <c r="Y56" s="9"/>
      <c r="Z56" s="9"/>
      <c r="AA56" s="9"/>
      <c r="AE56" s="59"/>
    </row>
    <row r="57" spans="1:36" ht="12.75" customHeight="1" x14ac:dyDescent="0.2">
      <c r="A57" s="2"/>
      <c r="B57" s="2" t="s">
        <v>73</v>
      </c>
      <c r="C57" s="2" t="s">
        <v>30</v>
      </c>
      <c r="D57" s="2" t="s">
        <v>79</v>
      </c>
      <c r="E57" s="2"/>
      <c r="F57" s="2" t="s">
        <v>80</v>
      </c>
      <c r="G57" s="10"/>
      <c r="H57" s="8">
        <v>29</v>
      </c>
      <c r="I57" s="8">
        <v>26</v>
      </c>
      <c r="J57" s="9">
        <v>25</v>
      </c>
      <c r="K57" s="9">
        <v>25</v>
      </c>
      <c r="L57" s="9">
        <v>22</v>
      </c>
      <c r="M57" s="9">
        <v>11</v>
      </c>
      <c r="N57" s="9">
        <v>16</v>
      </c>
      <c r="O57" s="9">
        <v>12</v>
      </c>
      <c r="P57" s="9">
        <v>11</v>
      </c>
      <c r="Q57" s="9">
        <v>8</v>
      </c>
      <c r="R57" s="9">
        <v>9</v>
      </c>
      <c r="S57" s="9">
        <v>14</v>
      </c>
      <c r="T57" s="9">
        <v>7</v>
      </c>
      <c r="U57" s="9">
        <v>1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E57" s="59"/>
    </row>
    <row r="58" spans="1:36" ht="12.75" customHeight="1" x14ac:dyDescent="0.2">
      <c r="A58" s="2"/>
      <c r="B58" s="2" t="s">
        <v>73</v>
      </c>
      <c r="C58" s="11" t="s">
        <v>30</v>
      </c>
      <c r="D58" s="2" t="s">
        <v>81</v>
      </c>
      <c r="E58" s="11"/>
      <c r="F58" s="2" t="s">
        <v>82</v>
      </c>
      <c r="G58" s="10"/>
      <c r="H58" s="8">
        <v>0</v>
      </c>
      <c r="I58" s="8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3</v>
      </c>
      <c r="V58" s="9">
        <v>4</v>
      </c>
      <c r="W58" s="9">
        <v>3</v>
      </c>
      <c r="X58" s="9">
        <v>2</v>
      </c>
      <c r="Y58" s="9">
        <v>0</v>
      </c>
      <c r="Z58" s="9">
        <v>0</v>
      </c>
      <c r="AA58" s="9">
        <v>0</v>
      </c>
      <c r="AD58" s="59" t="s">
        <v>378</v>
      </c>
      <c r="AE58" s="59"/>
    </row>
    <row r="59" spans="1:36" ht="12.75" customHeight="1" x14ac:dyDescent="0.2">
      <c r="A59" s="2"/>
      <c r="B59" s="2" t="s">
        <v>85</v>
      </c>
      <c r="C59" s="2" t="s">
        <v>30</v>
      </c>
      <c r="D59" s="2" t="s">
        <v>86</v>
      </c>
      <c r="E59" s="2"/>
      <c r="F59" s="2" t="s">
        <v>87</v>
      </c>
      <c r="G59" s="11"/>
      <c r="H59" s="8">
        <v>26</v>
      </c>
      <c r="I59" s="8">
        <v>22</v>
      </c>
      <c r="J59" s="9">
        <v>26</v>
      </c>
      <c r="K59" s="9">
        <v>21</v>
      </c>
      <c r="L59" s="9">
        <v>14</v>
      </c>
      <c r="M59" s="9">
        <v>5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E59" s="59"/>
    </row>
    <row r="60" spans="1:36" ht="12.75" customHeight="1" x14ac:dyDescent="0.2">
      <c r="A60" s="2"/>
      <c r="B60" s="2" t="s">
        <v>85</v>
      </c>
      <c r="C60" s="2" t="s">
        <v>11</v>
      </c>
      <c r="D60" s="2" t="s">
        <v>88</v>
      </c>
      <c r="F60" s="1" t="s">
        <v>85</v>
      </c>
      <c r="G60" s="10"/>
      <c r="H60" s="8">
        <v>0</v>
      </c>
      <c r="I60" s="8">
        <v>0</v>
      </c>
      <c r="J60" s="9">
        <v>0</v>
      </c>
      <c r="K60" s="9">
        <v>0</v>
      </c>
      <c r="L60" s="9">
        <v>0</v>
      </c>
      <c r="M60" s="9">
        <v>1</v>
      </c>
      <c r="N60" s="9">
        <v>1</v>
      </c>
      <c r="O60" s="9">
        <v>1</v>
      </c>
      <c r="P60" s="9">
        <v>0</v>
      </c>
      <c r="Q60" s="9">
        <v>0</v>
      </c>
      <c r="R60" s="9">
        <v>0</v>
      </c>
      <c r="S60" s="9">
        <v>1</v>
      </c>
      <c r="T60" s="9">
        <v>1</v>
      </c>
      <c r="U60" s="9">
        <v>1</v>
      </c>
      <c r="V60" s="9">
        <v>0</v>
      </c>
      <c r="W60" s="9">
        <v>2</v>
      </c>
      <c r="X60" s="9">
        <v>0</v>
      </c>
      <c r="Y60" s="9">
        <v>2</v>
      </c>
      <c r="Z60" s="9">
        <v>0</v>
      </c>
      <c r="AA60" s="9">
        <v>0</v>
      </c>
      <c r="AE60" s="59"/>
    </row>
    <row r="61" spans="1:36" ht="12.75" customHeight="1" x14ac:dyDescent="0.2">
      <c r="A61" s="2"/>
      <c r="B61" s="2" t="s">
        <v>85</v>
      </c>
      <c r="C61" s="2" t="s">
        <v>30</v>
      </c>
      <c r="D61" s="2" t="s">
        <v>88</v>
      </c>
      <c r="F61" s="1" t="s">
        <v>85</v>
      </c>
      <c r="H61" s="8">
        <v>20</v>
      </c>
      <c r="I61" s="8">
        <v>20</v>
      </c>
      <c r="J61" s="9">
        <v>29</v>
      </c>
      <c r="K61" s="9">
        <v>23</v>
      </c>
      <c r="L61" s="9">
        <v>23</v>
      </c>
      <c r="M61" s="9">
        <v>27</v>
      </c>
      <c r="N61" s="9">
        <v>20</v>
      </c>
      <c r="O61" s="9">
        <v>14</v>
      </c>
      <c r="P61" s="9">
        <v>20</v>
      </c>
      <c r="Q61" s="9">
        <v>20</v>
      </c>
      <c r="R61" s="9">
        <v>15</v>
      </c>
      <c r="S61" s="9">
        <v>15</v>
      </c>
      <c r="T61" s="9">
        <v>16</v>
      </c>
      <c r="U61" s="9">
        <v>13</v>
      </c>
      <c r="V61" s="9">
        <v>18</v>
      </c>
      <c r="W61" s="9">
        <v>14</v>
      </c>
      <c r="X61" s="9">
        <v>10</v>
      </c>
      <c r="Y61" s="9">
        <v>4</v>
      </c>
      <c r="Z61" s="9">
        <v>6</v>
      </c>
      <c r="AA61" s="9">
        <v>9</v>
      </c>
      <c r="AE61" s="59"/>
    </row>
    <row r="62" spans="1:36" ht="12.75" customHeight="1" x14ac:dyDescent="0.2">
      <c r="A62" s="2"/>
      <c r="B62" s="2" t="s">
        <v>85</v>
      </c>
      <c r="C62" s="2" t="s">
        <v>30</v>
      </c>
      <c r="D62" s="2" t="s">
        <v>89</v>
      </c>
      <c r="F62" s="14" t="s">
        <v>90</v>
      </c>
      <c r="H62" s="8">
        <v>0</v>
      </c>
      <c r="I62" s="8">
        <v>0</v>
      </c>
      <c r="J62" s="9">
        <v>1</v>
      </c>
      <c r="K62" s="9">
        <v>0</v>
      </c>
      <c r="L62" s="9">
        <v>0</v>
      </c>
      <c r="M62" s="9">
        <v>0</v>
      </c>
      <c r="N62" s="9">
        <v>0</v>
      </c>
      <c r="O62" s="9">
        <v>1</v>
      </c>
      <c r="P62" s="9">
        <v>2</v>
      </c>
      <c r="Q62" s="9">
        <v>1</v>
      </c>
      <c r="R62" s="9">
        <v>1</v>
      </c>
      <c r="S62" s="9">
        <v>1</v>
      </c>
      <c r="T62" s="9">
        <v>0</v>
      </c>
      <c r="U62" s="9">
        <v>1</v>
      </c>
      <c r="V62" s="9">
        <v>0</v>
      </c>
      <c r="W62" s="9">
        <v>1</v>
      </c>
      <c r="X62" s="9">
        <v>1</v>
      </c>
      <c r="Y62" s="9">
        <v>1</v>
      </c>
      <c r="Z62" s="9">
        <v>1</v>
      </c>
      <c r="AA62" s="9">
        <v>5</v>
      </c>
      <c r="AE62" s="59"/>
    </row>
    <row r="63" spans="1:36" ht="12.75" customHeight="1" x14ac:dyDescent="0.2">
      <c r="A63" s="2"/>
      <c r="B63" s="2" t="s">
        <v>91</v>
      </c>
      <c r="C63" s="2" t="s">
        <v>11</v>
      </c>
      <c r="D63" s="2" t="s">
        <v>92</v>
      </c>
      <c r="F63" s="1" t="s">
        <v>91</v>
      </c>
      <c r="H63" s="8">
        <v>0</v>
      </c>
      <c r="I63" s="8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1</v>
      </c>
      <c r="P63" s="9">
        <v>0</v>
      </c>
      <c r="Q63" s="9">
        <v>1</v>
      </c>
      <c r="R63" s="9">
        <v>0</v>
      </c>
      <c r="S63" s="9">
        <v>0</v>
      </c>
      <c r="T63" s="9">
        <v>1</v>
      </c>
      <c r="U63" s="9">
        <v>1</v>
      </c>
      <c r="V63" s="9">
        <v>0</v>
      </c>
      <c r="W63" s="9">
        <v>1</v>
      </c>
      <c r="X63" s="9">
        <v>4</v>
      </c>
      <c r="Y63" s="9">
        <v>13</v>
      </c>
      <c r="Z63" s="9">
        <v>7</v>
      </c>
      <c r="AA63" s="9">
        <v>0</v>
      </c>
      <c r="AE63" s="59"/>
    </row>
    <row r="64" spans="1:36" ht="12.75" customHeight="1" x14ac:dyDescent="0.2">
      <c r="A64" s="2"/>
      <c r="B64" s="2" t="s">
        <v>91</v>
      </c>
      <c r="C64" s="2" t="s">
        <v>30</v>
      </c>
      <c r="D64" s="2" t="s">
        <v>92</v>
      </c>
      <c r="F64" s="1" t="s">
        <v>91</v>
      </c>
      <c r="G64" s="10"/>
      <c r="H64" s="8">
        <v>25</v>
      </c>
      <c r="I64" s="8">
        <v>33</v>
      </c>
      <c r="J64" s="9">
        <v>32</v>
      </c>
      <c r="K64" s="9">
        <v>33</v>
      </c>
      <c r="L64" s="9">
        <v>29</v>
      </c>
      <c r="M64" s="9">
        <v>24</v>
      </c>
      <c r="N64" s="9">
        <v>22</v>
      </c>
      <c r="O64" s="9">
        <v>14</v>
      </c>
      <c r="P64" s="9">
        <v>18</v>
      </c>
      <c r="Q64" s="9">
        <v>16</v>
      </c>
      <c r="R64" s="9">
        <v>20</v>
      </c>
      <c r="S64" s="9">
        <v>21</v>
      </c>
      <c r="T64" s="9">
        <v>21</v>
      </c>
      <c r="U64" s="9">
        <v>18</v>
      </c>
      <c r="V64" s="9">
        <v>18</v>
      </c>
      <c r="W64" s="9">
        <v>12</v>
      </c>
      <c r="X64" s="9">
        <v>9</v>
      </c>
      <c r="Y64" s="9">
        <v>8</v>
      </c>
      <c r="Z64" s="9">
        <v>2</v>
      </c>
      <c r="AA64" s="9">
        <v>12</v>
      </c>
      <c r="AE64" s="59"/>
    </row>
    <row r="65" spans="1:31" ht="12.75" customHeight="1" x14ac:dyDescent="0.2">
      <c r="A65" s="2"/>
      <c r="B65" s="2" t="s">
        <v>93</v>
      </c>
      <c r="C65" s="2" t="s">
        <v>11</v>
      </c>
      <c r="D65" s="2" t="s">
        <v>94</v>
      </c>
      <c r="F65" s="1" t="s">
        <v>93</v>
      </c>
      <c r="G65" s="10"/>
      <c r="H65" s="8">
        <v>0</v>
      </c>
      <c r="I65" s="8">
        <v>0</v>
      </c>
      <c r="J65" s="9">
        <v>0</v>
      </c>
      <c r="K65" s="9">
        <v>1</v>
      </c>
      <c r="L65" s="9">
        <v>1</v>
      </c>
      <c r="M65" s="9">
        <v>3</v>
      </c>
      <c r="N65" s="9">
        <v>2</v>
      </c>
      <c r="O65" s="9">
        <v>2</v>
      </c>
      <c r="P65" s="9">
        <v>0</v>
      </c>
      <c r="Q65" s="9">
        <v>0</v>
      </c>
      <c r="R65" s="9">
        <v>1</v>
      </c>
      <c r="S65" s="9">
        <v>1</v>
      </c>
      <c r="T65" s="9">
        <v>1</v>
      </c>
      <c r="U65" s="9">
        <v>1</v>
      </c>
      <c r="V65" s="9">
        <v>0</v>
      </c>
      <c r="W65" s="9">
        <v>0</v>
      </c>
      <c r="X65" s="9">
        <v>1</v>
      </c>
      <c r="Y65" s="9">
        <v>3</v>
      </c>
      <c r="Z65" s="9">
        <v>4</v>
      </c>
      <c r="AA65" s="9">
        <v>0</v>
      </c>
      <c r="AE65" s="59"/>
    </row>
    <row r="66" spans="1:31" ht="12.75" customHeight="1" x14ac:dyDescent="0.2">
      <c r="A66" s="2"/>
      <c r="B66" s="2" t="s">
        <v>93</v>
      </c>
      <c r="C66" s="2" t="s">
        <v>30</v>
      </c>
      <c r="D66" s="2" t="s">
        <v>94</v>
      </c>
      <c r="F66" s="1" t="s">
        <v>93</v>
      </c>
      <c r="H66" s="8">
        <v>20</v>
      </c>
      <c r="I66" s="8">
        <v>18</v>
      </c>
      <c r="J66" s="9">
        <v>13</v>
      </c>
      <c r="K66" s="9">
        <v>14</v>
      </c>
      <c r="L66" s="9">
        <v>16</v>
      </c>
      <c r="M66" s="9">
        <v>11</v>
      </c>
      <c r="N66" s="9">
        <v>9</v>
      </c>
      <c r="O66" s="9">
        <v>6</v>
      </c>
      <c r="P66" s="9">
        <v>9</v>
      </c>
      <c r="Q66" s="9">
        <v>9</v>
      </c>
      <c r="R66" s="9">
        <v>11</v>
      </c>
      <c r="S66" s="9">
        <v>10</v>
      </c>
      <c r="T66" s="9">
        <v>16</v>
      </c>
      <c r="U66" s="9">
        <v>14</v>
      </c>
      <c r="V66" s="9">
        <v>11</v>
      </c>
      <c r="W66" s="9">
        <v>6</v>
      </c>
      <c r="X66" s="9">
        <v>5</v>
      </c>
      <c r="Y66" s="9">
        <v>7</v>
      </c>
      <c r="Z66" s="9">
        <v>4</v>
      </c>
      <c r="AA66" s="9">
        <v>7</v>
      </c>
      <c r="AE66" s="59"/>
    </row>
    <row r="67" spans="1:31" ht="12.75" customHeight="1" x14ac:dyDescent="0.2">
      <c r="A67" s="2"/>
      <c r="B67" s="2" t="s">
        <v>93</v>
      </c>
      <c r="C67" s="2" t="s">
        <v>30</v>
      </c>
      <c r="D67" s="2" t="s">
        <v>95</v>
      </c>
      <c r="F67" s="12" t="s">
        <v>96</v>
      </c>
      <c r="H67" s="8">
        <v>32</v>
      </c>
      <c r="I67" s="8">
        <v>30</v>
      </c>
      <c r="J67" s="9">
        <v>31</v>
      </c>
      <c r="K67" s="9">
        <v>32</v>
      </c>
      <c r="L67" s="9">
        <v>22</v>
      </c>
      <c r="M67" s="9">
        <v>16</v>
      </c>
      <c r="N67" s="9">
        <v>22</v>
      </c>
      <c r="O67" s="9">
        <v>19</v>
      </c>
      <c r="P67" s="9">
        <v>18</v>
      </c>
      <c r="Q67" s="9">
        <v>11</v>
      </c>
      <c r="R67" s="9">
        <v>7</v>
      </c>
      <c r="S67" s="9">
        <v>9</v>
      </c>
      <c r="T67" s="9">
        <v>7</v>
      </c>
      <c r="U67" s="9">
        <v>13</v>
      </c>
      <c r="V67" s="9">
        <v>9</v>
      </c>
      <c r="W67" s="9">
        <v>7</v>
      </c>
      <c r="X67" s="9">
        <v>6</v>
      </c>
      <c r="Y67" s="9">
        <v>5</v>
      </c>
      <c r="Z67" s="9">
        <v>10</v>
      </c>
      <c r="AA67" s="9">
        <v>13</v>
      </c>
      <c r="AE67" s="59"/>
    </row>
    <row r="68" spans="1:31" ht="12.75" customHeight="1" x14ac:dyDescent="0.2">
      <c r="A68" s="2"/>
      <c r="B68" s="2"/>
      <c r="C68" s="2"/>
      <c r="D68" s="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E68" s="59"/>
    </row>
    <row r="69" spans="1:31" ht="12.75" customHeight="1" x14ac:dyDescent="0.2">
      <c r="A69" s="2"/>
      <c r="B69" s="2" t="s">
        <v>97</v>
      </c>
      <c r="C69" s="2" t="s">
        <v>11</v>
      </c>
      <c r="D69" s="2" t="s">
        <v>98</v>
      </c>
      <c r="F69" s="1" t="s">
        <v>99</v>
      </c>
      <c r="H69" s="8">
        <v>1</v>
      </c>
      <c r="I69" s="8">
        <v>1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1</v>
      </c>
      <c r="R69" s="9">
        <v>1</v>
      </c>
      <c r="S69" s="9">
        <v>1</v>
      </c>
      <c r="T69" s="9">
        <v>0</v>
      </c>
      <c r="U69" s="9">
        <v>0</v>
      </c>
      <c r="V69" s="9">
        <v>0</v>
      </c>
      <c r="W69" s="9">
        <v>0</v>
      </c>
      <c r="X69" s="9">
        <v>1</v>
      </c>
      <c r="Y69" s="9">
        <v>1</v>
      </c>
      <c r="Z69" s="9">
        <v>2</v>
      </c>
      <c r="AA69" s="9">
        <v>5</v>
      </c>
      <c r="AD69" s="59" t="s">
        <v>371</v>
      </c>
      <c r="AE69" s="59"/>
    </row>
    <row r="70" spans="1:31" ht="12.75" customHeight="1" x14ac:dyDescent="0.2">
      <c r="A70" s="2"/>
      <c r="B70" s="2" t="s">
        <v>97</v>
      </c>
      <c r="C70" s="2" t="s">
        <v>30</v>
      </c>
      <c r="D70" s="2" t="s">
        <v>98</v>
      </c>
      <c r="F70" s="1" t="s">
        <v>99</v>
      </c>
      <c r="G70" s="10"/>
      <c r="H70" s="8">
        <v>3</v>
      </c>
      <c r="I70" s="8">
        <v>2</v>
      </c>
      <c r="J70" s="9">
        <v>1</v>
      </c>
      <c r="K70" s="9">
        <v>1</v>
      </c>
      <c r="L70" s="9">
        <v>0</v>
      </c>
      <c r="M70" s="9">
        <v>0</v>
      </c>
      <c r="N70" s="9">
        <v>2</v>
      </c>
      <c r="O70" s="9">
        <v>1</v>
      </c>
      <c r="P70" s="9">
        <v>2</v>
      </c>
      <c r="Q70" s="9">
        <v>1</v>
      </c>
      <c r="R70" s="9">
        <v>1</v>
      </c>
      <c r="S70" s="9">
        <v>2</v>
      </c>
      <c r="T70" s="9">
        <v>2</v>
      </c>
      <c r="U70" s="9">
        <v>0</v>
      </c>
      <c r="V70" s="9">
        <v>1</v>
      </c>
      <c r="W70" s="9">
        <v>2</v>
      </c>
      <c r="X70" s="9">
        <v>2</v>
      </c>
      <c r="Y70" s="9">
        <v>3</v>
      </c>
      <c r="Z70" s="9">
        <v>1</v>
      </c>
      <c r="AA70" s="9">
        <v>0</v>
      </c>
      <c r="AD70" s="59" t="s">
        <v>371</v>
      </c>
      <c r="AE70" s="59"/>
    </row>
    <row r="71" spans="1:31" ht="12.75" customHeight="1" x14ac:dyDescent="0.2">
      <c r="A71" s="2"/>
      <c r="B71" s="37" t="s">
        <v>97</v>
      </c>
      <c r="C71" s="37" t="s">
        <v>30</v>
      </c>
      <c r="D71" s="37" t="s">
        <v>100</v>
      </c>
      <c r="E71" s="38"/>
      <c r="F71" s="38" t="s">
        <v>101</v>
      </c>
      <c r="G71" s="10"/>
      <c r="H71" s="8">
        <v>0</v>
      </c>
      <c r="I71" s="8">
        <v>0</v>
      </c>
      <c r="J71" s="9">
        <v>1</v>
      </c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E71" s="59"/>
    </row>
    <row r="72" spans="1:31" ht="12.75" customHeight="1" x14ac:dyDescent="0.2">
      <c r="A72" s="2"/>
      <c r="B72" s="2" t="s">
        <v>97</v>
      </c>
      <c r="C72" s="2" t="s">
        <v>11</v>
      </c>
      <c r="D72" s="2" t="s">
        <v>102</v>
      </c>
      <c r="F72" s="1" t="s">
        <v>103</v>
      </c>
      <c r="G72" s="10"/>
      <c r="H72" s="8">
        <v>255</v>
      </c>
      <c r="I72" s="8">
        <v>261</v>
      </c>
      <c r="J72" s="9">
        <v>319</v>
      </c>
      <c r="K72" s="9">
        <v>366</v>
      </c>
      <c r="L72" s="9">
        <v>357</v>
      </c>
      <c r="M72" s="9">
        <v>315</v>
      </c>
      <c r="N72" s="9">
        <v>285</v>
      </c>
      <c r="O72" s="9">
        <v>297</v>
      </c>
      <c r="P72" s="9">
        <v>284</v>
      </c>
      <c r="Q72" s="9">
        <v>352</v>
      </c>
      <c r="R72" s="9">
        <v>329</v>
      </c>
      <c r="S72" s="9">
        <v>331</v>
      </c>
      <c r="T72" s="9">
        <v>363</v>
      </c>
      <c r="U72" s="9">
        <v>367</v>
      </c>
      <c r="V72" s="9">
        <v>372</v>
      </c>
      <c r="W72" s="9">
        <v>400</v>
      </c>
      <c r="X72" s="9">
        <v>430</v>
      </c>
      <c r="Y72" s="9">
        <v>355</v>
      </c>
      <c r="Z72" s="9">
        <v>354</v>
      </c>
      <c r="AA72" s="9">
        <v>329</v>
      </c>
      <c r="AE72" s="59"/>
    </row>
    <row r="73" spans="1:31" ht="12.75" customHeight="1" x14ac:dyDescent="0.2">
      <c r="A73" s="2"/>
      <c r="B73" s="2"/>
      <c r="C73" s="2"/>
      <c r="D73" s="2"/>
      <c r="G73" s="10"/>
      <c r="H73" s="10"/>
      <c r="I73" s="10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E73" s="59"/>
    </row>
    <row r="74" spans="1:31" ht="12.75" customHeight="1" thickBot="1" x14ac:dyDescent="0.25">
      <c r="A74" s="2"/>
      <c r="B74" s="2"/>
      <c r="C74" s="2"/>
      <c r="D74" s="2"/>
      <c r="F74" s="11" t="s">
        <v>104</v>
      </c>
      <c r="G74" s="10"/>
      <c r="H74" s="9">
        <v>139</v>
      </c>
      <c r="I74" s="9">
        <v>136</v>
      </c>
      <c r="J74" s="9">
        <v>107</v>
      </c>
      <c r="K74" s="9">
        <v>136</v>
      </c>
      <c r="L74" s="9">
        <v>134</v>
      </c>
      <c r="M74" s="9">
        <v>130</v>
      </c>
      <c r="N74" s="9">
        <v>112</v>
      </c>
      <c r="O74" s="9">
        <v>124</v>
      </c>
      <c r="P74" s="9">
        <v>133</v>
      </c>
      <c r="Q74" s="9">
        <v>152</v>
      </c>
      <c r="R74" s="9">
        <v>144</v>
      </c>
      <c r="S74" s="9">
        <v>68</v>
      </c>
      <c r="T74" s="9">
        <v>68</v>
      </c>
      <c r="U74" s="9">
        <v>55</v>
      </c>
      <c r="V74" s="9">
        <v>46</v>
      </c>
      <c r="W74" s="9">
        <v>61</v>
      </c>
      <c r="X74" s="9">
        <v>66</v>
      </c>
      <c r="Y74" s="9">
        <v>52</v>
      </c>
      <c r="Z74" s="9">
        <v>54</v>
      </c>
      <c r="AA74" s="9">
        <v>51</v>
      </c>
      <c r="AE74" s="59"/>
    </row>
    <row r="75" spans="1:31" ht="12.75" customHeight="1" thickTop="1" x14ac:dyDescent="0.2">
      <c r="A75" s="15" t="s">
        <v>105</v>
      </c>
      <c r="B75" s="16"/>
      <c r="D75" s="16"/>
      <c r="E75" s="16"/>
      <c r="F75" s="15"/>
      <c r="G75" s="10"/>
      <c r="H75" s="17">
        <f t="shared" ref="H75:AA75" si="0">SUM(H5:H72)</f>
        <v>2843</v>
      </c>
      <c r="I75" s="17">
        <f t="shared" si="0"/>
        <v>2889</v>
      </c>
      <c r="J75" s="17">
        <f t="shared" si="0"/>
        <v>2843</v>
      </c>
      <c r="K75" s="17">
        <f t="shared" si="0"/>
        <v>2837</v>
      </c>
      <c r="L75" s="17">
        <f t="shared" si="0"/>
        <v>2806</v>
      </c>
      <c r="M75" s="17">
        <f t="shared" si="0"/>
        <v>2645</v>
      </c>
      <c r="N75" s="17">
        <f t="shared" si="0"/>
        <v>2380</v>
      </c>
      <c r="O75" s="17">
        <f t="shared" si="0"/>
        <v>2225</v>
      </c>
      <c r="P75" s="17">
        <f t="shared" si="0"/>
        <v>2217</v>
      </c>
      <c r="Q75" s="17">
        <f t="shared" si="0"/>
        <v>2324</v>
      </c>
      <c r="R75" s="17">
        <f t="shared" si="0"/>
        <v>2291</v>
      </c>
      <c r="S75" s="17">
        <f t="shared" si="0"/>
        <v>2161</v>
      </c>
      <c r="T75" s="17">
        <f t="shared" si="0"/>
        <v>2121</v>
      </c>
      <c r="U75" s="17">
        <f t="shared" si="0"/>
        <v>2030</v>
      </c>
      <c r="V75" s="17">
        <f t="shared" si="0"/>
        <v>1899</v>
      </c>
      <c r="W75" s="17">
        <f t="shared" si="0"/>
        <v>1843</v>
      </c>
      <c r="X75" s="17">
        <f t="shared" si="0"/>
        <v>1780</v>
      </c>
      <c r="Y75" s="17">
        <f t="shared" si="0"/>
        <v>1702</v>
      </c>
      <c r="Z75" s="17">
        <f t="shared" si="0"/>
        <v>1694</v>
      </c>
      <c r="AA75" s="17">
        <f t="shared" si="0"/>
        <v>1738</v>
      </c>
      <c r="AE75" s="59"/>
    </row>
    <row r="76" spans="1:31" ht="12.75" customHeight="1" x14ac:dyDescent="0.2">
      <c r="A76" s="2"/>
      <c r="C76" s="2"/>
      <c r="D76" s="2"/>
      <c r="E76" s="2"/>
      <c r="F76" s="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E76" s="59"/>
    </row>
    <row r="77" spans="1:31" ht="12.75" customHeight="1" x14ac:dyDescent="0.2">
      <c r="A77" s="7" t="s">
        <v>106</v>
      </c>
      <c r="B77" s="2"/>
      <c r="C77" s="2"/>
      <c r="D77" s="2"/>
      <c r="F77" s="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E77" s="59"/>
    </row>
    <row r="78" spans="1:31" ht="12.75" customHeight="1" x14ac:dyDescent="0.2">
      <c r="A78" s="2"/>
      <c r="B78" s="2" t="s">
        <v>32</v>
      </c>
      <c r="C78" s="2" t="s">
        <v>11</v>
      </c>
      <c r="D78" s="2" t="s">
        <v>107</v>
      </c>
      <c r="E78" s="2" t="s">
        <v>108</v>
      </c>
      <c r="F78" s="1" t="s">
        <v>109</v>
      </c>
      <c r="H78" s="8">
        <v>41</v>
      </c>
      <c r="I78" s="8">
        <v>35</v>
      </c>
      <c r="J78" s="9">
        <v>37</v>
      </c>
      <c r="K78" s="9">
        <v>41</v>
      </c>
      <c r="L78" s="9">
        <v>46</v>
      </c>
      <c r="M78" s="9">
        <v>53</v>
      </c>
      <c r="N78" s="9">
        <v>61</v>
      </c>
      <c r="O78" s="9">
        <v>95</v>
      </c>
      <c r="P78" s="9">
        <v>76</v>
      </c>
      <c r="Q78" s="9">
        <v>83</v>
      </c>
      <c r="R78" s="9">
        <v>67</v>
      </c>
      <c r="S78" s="9">
        <v>63</v>
      </c>
      <c r="T78" s="9">
        <v>65</v>
      </c>
      <c r="U78" s="9">
        <v>53</v>
      </c>
      <c r="V78" s="9">
        <v>71</v>
      </c>
      <c r="W78" s="9">
        <v>72</v>
      </c>
      <c r="X78" s="9">
        <v>39</v>
      </c>
      <c r="Y78" s="9">
        <v>21</v>
      </c>
      <c r="Z78" s="9">
        <v>0</v>
      </c>
      <c r="AA78" s="9">
        <v>0</v>
      </c>
      <c r="AC78" s="58" t="s">
        <v>379</v>
      </c>
      <c r="AD78" s="58"/>
      <c r="AE78" s="59"/>
    </row>
    <row r="79" spans="1:31" ht="12.75" customHeight="1" x14ac:dyDescent="0.2">
      <c r="A79" s="2"/>
      <c r="B79" s="2" t="s">
        <v>32</v>
      </c>
      <c r="C79" s="2" t="s">
        <v>11</v>
      </c>
      <c r="D79" s="2" t="s">
        <v>107</v>
      </c>
      <c r="F79" s="1" t="s">
        <v>109</v>
      </c>
      <c r="G79" s="10"/>
      <c r="H79" s="8">
        <v>23</v>
      </c>
      <c r="I79" s="8">
        <v>18</v>
      </c>
      <c r="J79" s="9">
        <v>21</v>
      </c>
      <c r="K79" s="9">
        <v>12</v>
      </c>
      <c r="L79" s="9">
        <v>14</v>
      </c>
      <c r="M79" s="9">
        <v>31</v>
      </c>
      <c r="N79" s="9">
        <v>44</v>
      </c>
      <c r="O79" s="9">
        <v>18</v>
      </c>
      <c r="P79" s="9">
        <v>32</v>
      </c>
      <c r="Q79" s="9">
        <v>13</v>
      </c>
      <c r="R79" s="9">
        <v>33</v>
      </c>
      <c r="S79" s="9">
        <v>26</v>
      </c>
      <c r="T79" s="9">
        <v>27</v>
      </c>
      <c r="U79" s="9">
        <v>28</v>
      </c>
      <c r="V79" s="9">
        <v>17</v>
      </c>
      <c r="W79" s="9">
        <v>39</v>
      </c>
      <c r="X79" s="9">
        <v>66</v>
      </c>
      <c r="Y79" s="9">
        <v>83</v>
      </c>
      <c r="Z79" s="9">
        <v>95</v>
      </c>
      <c r="AA79" s="9">
        <v>80</v>
      </c>
      <c r="AC79" s="58" t="s">
        <v>380</v>
      </c>
      <c r="AD79" s="59" t="s">
        <v>381</v>
      </c>
      <c r="AE79" s="59"/>
    </row>
    <row r="80" spans="1:31" ht="12" customHeight="1" x14ac:dyDescent="0.2">
      <c r="G80" s="10"/>
      <c r="H80" s="10"/>
      <c r="I80" s="10"/>
      <c r="AE80" s="59"/>
    </row>
    <row r="81" spans="1:36" ht="12.75" customHeight="1" x14ac:dyDescent="0.2">
      <c r="A81" s="2"/>
      <c r="B81" s="2" t="s">
        <v>46</v>
      </c>
      <c r="C81" s="2" t="s">
        <v>11</v>
      </c>
      <c r="D81" s="2" t="s">
        <v>110</v>
      </c>
      <c r="E81" s="1" t="s">
        <v>108</v>
      </c>
      <c r="F81" s="1" t="s">
        <v>111</v>
      </c>
      <c r="H81" s="8">
        <v>2</v>
      </c>
      <c r="I81" s="8">
        <v>1</v>
      </c>
      <c r="J81" s="9">
        <v>3</v>
      </c>
      <c r="K81" s="9">
        <v>1</v>
      </c>
      <c r="L81" s="9">
        <v>0</v>
      </c>
      <c r="M81" s="9">
        <v>1</v>
      </c>
      <c r="N81" s="9">
        <v>0</v>
      </c>
      <c r="O81" s="9">
        <v>2</v>
      </c>
      <c r="P81" s="9">
        <v>0</v>
      </c>
      <c r="Q81" s="9">
        <v>3</v>
      </c>
      <c r="R81" s="9">
        <v>8</v>
      </c>
      <c r="S81" s="9">
        <v>5</v>
      </c>
      <c r="T81" s="9">
        <v>3</v>
      </c>
      <c r="U81" s="9">
        <v>6</v>
      </c>
      <c r="V81" s="9">
        <v>4</v>
      </c>
      <c r="W81" s="9">
        <v>3</v>
      </c>
      <c r="X81" s="9">
        <v>1</v>
      </c>
      <c r="Y81" s="9">
        <v>3</v>
      </c>
      <c r="Z81" s="9">
        <v>0</v>
      </c>
      <c r="AA81" s="9">
        <v>0</v>
      </c>
      <c r="AE81" s="59"/>
    </row>
    <row r="82" spans="1:36" ht="12.75" customHeight="1" x14ac:dyDescent="0.2">
      <c r="A82" s="2"/>
      <c r="B82" s="2" t="s">
        <v>46</v>
      </c>
      <c r="C82" s="2" t="s">
        <v>11</v>
      </c>
      <c r="D82" s="2" t="s">
        <v>110</v>
      </c>
      <c r="F82" s="1" t="s">
        <v>111</v>
      </c>
      <c r="G82" s="10"/>
      <c r="H82" s="8">
        <v>0</v>
      </c>
      <c r="I82" s="8">
        <v>0</v>
      </c>
      <c r="J82" s="9">
        <v>0</v>
      </c>
      <c r="K82" s="9">
        <v>0</v>
      </c>
      <c r="L82" s="9">
        <v>2</v>
      </c>
      <c r="M82" s="9">
        <v>2</v>
      </c>
      <c r="N82" s="9">
        <v>2</v>
      </c>
      <c r="O82" s="9">
        <v>3</v>
      </c>
      <c r="P82" s="9">
        <v>5</v>
      </c>
      <c r="Q82" s="9">
        <v>4</v>
      </c>
      <c r="R82" s="9">
        <v>4</v>
      </c>
      <c r="S82" s="9">
        <v>5</v>
      </c>
      <c r="T82" s="9">
        <v>5</v>
      </c>
      <c r="U82" s="9">
        <v>5</v>
      </c>
      <c r="V82" s="9">
        <v>5</v>
      </c>
      <c r="W82" s="9">
        <v>5</v>
      </c>
      <c r="X82" s="9">
        <v>6</v>
      </c>
      <c r="Y82" s="9">
        <v>9</v>
      </c>
      <c r="Z82" s="9">
        <v>8</v>
      </c>
      <c r="AA82" s="9">
        <v>8</v>
      </c>
      <c r="AC82" s="58" t="s">
        <v>382</v>
      </c>
      <c r="AD82" s="59" t="s">
        <v>383</v>
      </c>
      <c r="AE82" s="59"/>
    </row>
    <row r="83" spans="1:36" ht="12.75" customHeight="1" x14ac:dyDescent="0.2">
      <c r="A83" s="2"/>
      <c r="B83" s="2" t="s">
        <v>46</v>
      </c>
      <c r="C83" s="2" t="s">
        <v>11</v>
      </c>
      <c r="D83" s="2" t="s">
        <v>112</v>
      </c>
      <c r="E83" s="2" t="s">
        <v>108</v>
      </c>
      <c r="F83" s="2" t="s">
        <v>113</v>
      </c>
      <c r="G83" s="10"/>
      <c r="H83" s="8">
        <v>2</v>
      </c>
      <c r="I83" s="8">
        <v>5</v>
      </c>
      <c r="J83" s="9">
        <v>5</v>
      </c>
      <c r="K83" s="9">
        <v>2</v>
      </c>
      <c r="L83" s="9">
        <v>2</v>
      </c>
      <c r="M83" s="9">
        <v>2</v>
      </c>
      <c r="N83" s="9">
        <v>2</v>
      </c>
      <c r="O83" s="9">
        <v>5</v>
      </c>
      <c r="P83" s="9">
        <v>4</v>
      </c>
      <c r="Q83" s="9">
        <v>5</v>
      </c>
      <c r="R83" s="9">
        <v>2</v>
      </c>
      <c r="S83" s="9">
        <v>1</v>
      </c>
      <c r="T83" s="9"/>
      <c r="U83" s="9"/>
      <c r="V83" s="9"/>
      <c r="W83" s="9"/>
      <c r="X83" s="9"/>
      <c r="Y83" s="9"/>
      <c r="Z83" s="9"/>
      <c r="AA83" s="9"/>
      <c r="AE83" s="59"/>
    </row>
    <row r="84" spans="1:36" ht="12.75" customHeight="1" x14ac:dyDescent="0.2">
      <c r="A84" s="2"/>
      <c r="B84" s="2" t="s">
        <v>46</v>
      </c>
      <c r="C84" s="2" t="s">
        <v>11</v>
      </c>
      <c r="D84" s="2" t="s">
        <v>112</v>
      </c>
      <c r="F84" s="2" t="s">
        <v>113</v>
      </c>
      <c r="G84" s="10"/>
      <c r="H84" s="8">
        <v>1</v>
      </c>
      <c r="I84" s="8">
        <v>0</v>
      </c>
      <c r="J84" s="9">
        <v>0</v>
      </c>
      <c r="K84" s="9">
        <v>2</v>
      </c>
      <c r="L84" s="9">
        <v>3</v>
      </c>
      <c r="M84" s="9">
        <v>2</v>
      </c>
      <c r="N84" s="9">
        <v>3</v>
      </c>
      <c r="O84" s="9">
        <v>2</v>
      </c>
      <c r="P84" s="9">
        <v>3</v>
      </c>
      <c r="Q84" s="9">
        <v>2</v>
      </c>
      <c r="R84" s="9">
        <v>0</v>
      </c>
      <c r="S84" s="9">
        <v>1</v>
      </c>
      <c r="T84" s="9"/>
      <c r="U84" s="9"/>
      <c r="V84" s="9"/>
      <c r="W84" s="9"/>
      <c r="X84" s="9"/>
      <c r="Y84" s="9"/>
      <c r="Z84" s="9"/>
      <c r="AA84" s="9"/>
      <c r="AE84" s="59"/>
    </row>
    <row r="85" spans="1:36" ht="12.75" customHeight="1" x14ac:dyDescent="0.2">
      <c r="A85" s="8"/>
      <c r="B85" s="2" t="s">
        <v>46</v>
      </c>
      <c r="C85" s="8" t="s">
        <v>11</v>
      </c>
      <c r="D85" s="8" t="s">
        <v>114</v>
      </c>
      <c r="E85" s="1" t="s">
        <v>108</v>
      </c>
      <c r="F85" s="1" t="s">
        <v>115</v>
      </c>
      <c r="G85" s="10"/>
      <c r="H85" s="8">
        <v>8</v>
      </c>
      <c r="I85" s="8">
        <v>10</v>
      </c>
      <c r="J85" s="18">
        <v>11</v>
      </c>
      <c r="K85" s="18">
        <v>6</v>
      </c>
      <c r="L85" s="18">
        <v>8</v>
      </c>
      <c r="M85" s="18">
        <v>14</v>
      </c>
      <c r="N85" s="18">
        <v>23</v>
      </c>
      <c r="O85" s="18">
        <v>31</v>
      </c>
      <c r="P85" s="18">
        <v>25</v>
      </c>
      <c r="Q85" s="18">
        <v>20</v>
      </c>
      <c r="R85" s="18">
        <v>18</v>
      </c>
      <c r="S85" s="18">
        <v>22</v>
      </c>
      <c r="T85" s="18">
        <v>22</v>
      </c>
      <c r="U85" s="18">
        <v>18</v>
      </c>
      <c r="V85" s="18">
        <v>26</v>
      </c>
      <c r="W85" s="18">
        <v>13</v>
      </c>
      <c r="X85" s="18">
        <v>12</v>
      </c>
      <c r="Y85" s="18">
        <v>4</v>
      </c>
      <c r="Z85" s="18">
        <v>0</v>
      </c>
      <c r="AA85" s="18">
        <v>0</v>
      </c>
      <c r="AE85" s="59"/>
    </row>
    <row r="86" spans="1:36" ht="12.75" customHeight="1" x14ac:dyDescent="0.2">
      <c r="A86" s="8"/>
      <c r="B86" s="2" t="s">
        <v>46</v>
      </c>
      <c r="C86" s="8" t="s">
        <v>11</v>
      </c>
      <c r="D86" s="8" t="s">
        <v>114</v>
      </c>
      <c r="F86" s="1" t="s">
        <v>115</v>
      </c>
      <c r="G86" s="10"/>
      <c r="H86" s="8">
        <v>3</v>
      </c>
      <c r="I86" s="8">
        <v>6</v>
      </c>
      <c r="J86" s="18">
        <v>6</v>
      </c>
      <c r="K86" s="18">
        <v>13</v>
      </c>
      <c r="L86" s="18">
        <v>26</v>
      </c>
      <c r="M86" s="18">
        <v>29</v>
      </c>
      <c r="N86" s="18">
        <v>28</v>
      </c>
      <c r="O86" s="18">
        <v>25</v>
      </c>
      <c r="P86" s="18">
        <v>28</v>
      </c>
      <c r="Q86" s="18">
        <v>23</v>
      </c>
      <c r="R86" s="18">
        <v>25</v>
      </c>
      <c r="S86" s="18">
        <v>31</v>
      </c>
      <c r="T86" s="18">
        <v>29</v>
      </c>
      <c r="U86" s="18">
        <v>24</v>
      </c>
      <c r="V86" s="18">
        <v>19</v>
      </c>
      <c r="W86" s="18">
        <v>15</v>
      </c>
      <c r="X86" s="18">
        <v>13</v>
      </c>
      <c r="Y86" s="18">
        <v>19</v>
      </c>
      <c r="Z86" s="18">
        <v>21</v>
      </c>
      <c r="AA86" s="18">
        <v>28</v>
      </c>
      <c r="AC86" s="64" t="s">
        <v>384</v>
      </c>
      <c r="AD86" s="59" t="s">
        <v>385</v>
      </c>
      <c r="AE86" s="59"/>
    </row>
    <row r="87" spans="1:36" ht="12.75" customHeight="1" x14ac:dyDescent="0.2">
      <c r="A87" s="2"/>
      <c r="B87" s="2" t="s">
        <v>46</v>
      </c>
      <c r="C87" s="2" t="s">
        <v>11</v>
      </c>
      <c r="D87" s="2" t="s">
        <v>116</v>
      </c>
      <c r="E87" s="2" t="s">
        <v>108</v>
      </c>
      <c r="F87" s="53" t="s">
        <v>117</v>
      </c>
      <c r="G87" s="10"/>
      <c r="H87" s="8">
        <v>21</v>
      </c>
      <c r="I87" s="8">
        <v>28</v>
      </c>
      <c r="J87" s="9">
        <v>24</v>
      </c>
      <c r="K87" s="9">
        <v>21</v>
      </c>
      <c r="L87" s="9">
        <v>16</v>
      </c>
      <c r="M87" s="9">
        <v>13</v>
      </c>
      <c r="N87" s="9">
        <v>8</v>
      </c>
      <c r="O87" s="9">
        <v>7</v>
      </c>
      <c r="P87" s="9">
        <v>6</v>
      </c>
      <c r="Q87" s="9">
        <v>0</v>
      </c>
      <c r="R87" s="9">
        <v>4</v>
      </c>
      <c r="S87" s="9">
        <v>4</v>
      </c>
      <c r="T87" s="9">
        <v>0</v>
      </c>
      <c r="U87" s="9"/>
      <c r="V87" s="9"/>
      <c r="W87" s="9"/>
      <c r="X87" s="9"/>
      <c r="Y87" s="9"/>
      <c r="Z87" s="9"/>
      <c r="AA87" s="9"/>
      <c r="AB87" s="19"/>
      <c r="AC87" s="19"/>
      <c r="AD87" s="19"/>
      <c r="AE87" s="59"/>
    </row>
    <row r="88" spans="1:36" ht="12.75" customHeight="1" x14ac:dyDescent="0.2">
      <c r="A88" s="2"/>
      <c r="B88" s="2" t="s">
        <v>46</v>
      </c>
      <c r="C88" s="2" t="s">
        <v>11</v>
      </c>
      <c r="D88" s="2" t="s">
        <v>116</v>
      </c>
      <c r="E88" s="2"/>
      <c r="F88" s="53" t="s">
        <v>117</v>
      </c>
      <c r="G88" s="10"/>
      <c r="H88" s="8">
        <v>17</v>
      </c>
      <c r="I88" s="8">
        <v>10</v>
      </c>
      <c r="J88" s="9">
        <v>8</v>
      </c>
      <c r="K88" s="9">
        <v>14</v>
      </c>
      <c r="L88" s="9">
        <v>18</v>
      </c>
      <c r="M88" s="9">
        <v>16</v>
      </c>
      <c r="N88" s="9">
        <v>12</v>
      </c>
      <c r="O88" s="9">
        <v>16</v>
      </c>
      <c r="P88" s="9">
        <v>17</v>
      </c>
      <c r="Q88" s="9">
        <v>22</v>
      </c>
      <c r="R88" s="9">
        <v>15</v>
      </c>
      <c r="S88" s="9">
        <v>2</v>
      </c>
      <c r="T88" s="9">
        <v>1</v>
      </c>
      <c r="U88" s="9"/>
      <c r="V88" s="9"/>
      <c r="W88" s="9"/>
      <c r="X88" s="9"/>
      <c r="Y88" s="9"/>
      <c r="Z88" s="9"/>
      <c r="AA88" s="9"/>
      <c r="AE88" s="59"/>
    </row>
    <row r="89" spans="1:36" ht="12.75" customHeight="1" x14ac:dyDescent="0.2">
      <c r="A89" s="2"/>
      <c r="B89" s="2" t="s">
        <v>46</v>
      </c>
      <c r="C89" s="2" t="s">
        <v>11</v>
      </c>
      <c r="D89" s="2" t="s">
        <v>118</v>
      </c>
      <c r="E89" s="2" t="s">
        <v>108</v>
      </c>
      <c r="F89" s="53" t="s">
        <v>119</v>
      </c>
      <c r="G89" s="10"/>
      <c r="H89" s="8">
        <v>2</v>
      </c>
      <c r="I89" s="8">
        <v>2</v>
      </c>
      <c r="J89" s="9">
        <v>2</v>
      </c>
      <c r="K89" s="9">
        <v>0</v>
      </c>
      <c r="L89" s="9">
        <v>1</v>
      </c>
      <c r="M89" s="9">
        <v>2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/>
      <c r="V89" s="9"/>
      <c r="W89" s="9"/>
      <c r="X89" s="9"/>
      <c r="Y89" s="9"/>
      <c r="Z89" s="9"/>
      <c r="AA89" s="9"/>
      <c r="AB89" s="19"/>
      <c r="AC89" s="19"/>
      <c r="AD89" s="19"/>
      <c r="AE89" s="59"/>
    </row>
    <row r="90" spans="1:36" ht="12.75" customHeight="1" x14ac:dyDescent="0.2">
      <c r="A90" s="2"/>
      <c r="B90" s="2" t="s">
        <v>46</v>
      </c>
      <c r="C90" s="2" t="s">
        <v>11</v>
      </c>
      <c r="D90" s="2" t="s">
        <v>118</v>
      </c>
      <c r="E90" s="2"/>
      <c r="F90" s="53" t="s">
        <v>119</v>
      </c>
      <c r="G90" s="10"/>
      <c r="H90" s="8">
        <v>10</v>
      </c>
      <c r="I90" s="8">
        <v>7</v>
      </c>
      <c r="J90" s="9">
        <v>11</v>
      </c>
      <c r="K90" s="9">
        <v>12</v>
      </c>
      <c r="L90" s="9">
        <v>8</v>
      </c>
      <c r="M90" s="9">
        <v>5</v>
      </c>
      <c r="N90" s="9">
        <v>12</v>
      </c>
      <c r="O90" s="9">
        <v>17</v>
      </c>
      <c r="P90" s="9">
        <v>14</v>
      </c>
      <c r="Q90" s="9">
        <v>13</v>
      </c>
      <c r="R90" s="9">
        <v>7</v>
      </c>
      <c r="S90" s="9">
        <v>8</v>
      </c>
      <c r="T90" s="9">
        <v>0</v>
      </c>
      <c r="U90" s="9"/>
      <c r="V90" s="9"/>
      <c r="W90" s="9"/>
      <c r="X90" s="9"/>
      <c r="Y90" s="9"/>
      <c r="Z90" s="9"/>
      <c r="AA90" s="9"/>
      <c r="AE90" s="59"/>
    </row>
    <row r="91" spans="1:36" s="19" customFormat="1" ht="12.75" customHeight="1" x14ac:dyDescent="0.2">
      <c r="A91" s="2"/>
      <c r="B91" s="2"/>
      <c r="C91" s="2"/>
      <c r="D91" s="2"/>
      <c r="E91" s="2"/>
      <c r="F91" s="1"/>
      <c r="G91" s="10"/>
      <c r="H91" s="10"/>
      <c r="I91" s="10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I91" s="1"/>
      <c r="AJ91" s="1"/>
    </row>
    <row r="92" spans="1:36" ht="12.75" customHeight="1" x14ac:dyDescent="0.2">
      <c r="A92" s="2"/>
      <c r="B92" s="2" t="s">
        <v>44</v>
      </c>
      <c r="C92" s="2" t="s">
        <v>11</v>
      </c>
      <c r="D92" s="2" t="s">
        <v>120</v>
      </c>
      <c r="E92" s="1" t="s">
        <v>108</v>
      </c>
      <c r="F92" s="1" t="s">
        <v>121</v>
      </c>
      <c r="H92" s="8">
        <v>3</v>
      </c>
      <c r="I92" s="8">
        <v>4</v>
      </c>
      <c r="J92" s="9">
        <v>4</v>
      </c>
      <c r="K92" s="9">
        <v>10</v>
      </c>
      <c r="L92" s="9">
        <v>11</v>
      </c>
      <c r="M92" s="9">
        <v>17</v>
      </c>
      <c r="N92" s="9">
        <v>27</v>
      </c>
      <c r="O92" s="9">
        <v>69</v>
      </c>
      <c r="P92" s="9">
        <v>85</v>
      </c>
      <c r="Q92" s="9">
        <v>58</v>
      </c>
      <c r="R92" s="9">
        <v>56</v>
      </c>
      <c r="S92" s="9">
        <v>48</v>
      </c>
      <c r="T92" s="9">
        <v>48</v>
      </c>
      <c r="U92" s="9">
        <v>58</v>
      </c>
      <c r="V92" s="9">
        <v>81</v>
      </c>
      <c r="W92" s="9">
        <v>56</v>
      </c>
      <c r="X92" s="9">
        <v>29</v>
      </c>
      <c r="Y92" s="9">
        <v>11</v>
      </c>
      <c r="Z92" s="9">
        <v>0</v>
      </c>
      <c r="AA92" s="9">
        <v>0</v>
      </c>
      <c r="AE92" s="59"/>
      <c r="AI92" s="19"/>
      <c r="AJ92" s="19"/>
    </row>
    <row r="93" spans="1:36" ht="12.75" customHeight="1" x14ac:dyDescent="0.2">
      <c r="A93" s="2"/>
      <c r="B93" s="2" t="s">
        <v>44</v>
      </c>
      <c r="C93" s="2" t="s">
        <v>11</v>
      </c>
      <c r="D93" s="2" t="s">
        <v>120</v>
      </c>
      <c r="F93" s="1" t="s">
        <v>121</v>
      </c>
      <c r="H93" s="8">
        <v>13</v>
      </c>
      <c r="I93" s="8">
        <v>17</v>
      </c>
      <c r="J93" s="9">
        <v>20</v>
      </c>
      <c r="K93" s="9">
        <v>19</v>
      </c>
      <c r="L93" s="9">
        <v>29</v>
      </c>
      <c r="M93" s="9">
        <v>39</v>
      </c>
      <c r="N93" s="9">
        <v>46</v>
      </c>
      <c r="O93" s="9">
        <v>40</v>
      </c>
      <c r="P93" s="9">
        <v>35</v>
      </c>
      <c r="Q93" s="9">
        <v>30</v>
      </c>
      <c r="R93" s="9">
        <v>29</v>
      </c>
      <c r="S93" s="9">
        <v>25</v>
      </c>
      <c r="T93" s="9">
        <v>20</v>
      </c>
      <c r="U93" s="9">
        <v>11</v>
      </c>
      <c r="V93" s="9">
        <v>10</v>
      </c>
      <c r="W93" s="9">
        <v>14</v>
      </c>
      <c r="X93" s="9">
        <v>18</v>
      </c>
      <c r="Y93" s="9">
        <v>36</v>
      </c>
      <c r="Z93" s="9">
        <v>59</v>
      </c>
      <c r="AA93" s="9">
        <v>0</v>
      </c>
      <c r="AE93" s="59"/>
    </row>
    <row r="94" spans="1:36" ht="12.75" customHeight="1" x14ac:dyDescent="0.2">
      <c r="A94" s="2"/>
      <c r="B94" s="2" t="s">
        <v>44</v>
      </c>
      <c r="C94" s="2" t="s">
        <v>30</v>
      </c>
      <c r="D94" s="2" t="s">
        <v>120</v>
      </c>
      <c r="E94" s="1" t="s">
        <v>108</v>
      </c>
      <c r="F94" s="1" t="s">
        <v>121</v>
      </c>
      <c r="G94" s="10"/>
      <c r="H94" s="8">
        <v>41</v>
      </c>
      <c r="I94" s="8">
        <v>34</v>
      </c>
      <c r="J94" s="9">
        <v>39</v>
      </c>
      <c r="K94" s="9">
        <v>41</v>
      </c>
      <c r="L94" s="9">
        <v>40</v>
      </c>
      <c r="M94" s="9">
        <v>58</v>
      </c>
      <c r="N94" s="9">
        <v>69</v>
      </c>
      <c r="O94" s="9">
        <v>51</v>
      </c>
      <c r="P94" s="9">
        <v>51</v>
      </c>
      <c r="Q94" s="9">
        <v>36</v>
      </c>
      <c r="R94" s="9">
        <v>18</v>
      </c>
      <c r="S94" s="9">
        <v>23</v>
      </c>
      <c r="T94" s="9">
        <v>15</v>
      </c>
      <c r="U94" s="9">
        <v>28</v>
      </c>
      <c r="V94" s="9">
        <v>13</v>
      </c>
      <c r="W94" s="9">
        <v>11</v>
      </c>
      <c r="X94" s="9">
        <v>9</v>
      </c>
      <c r="Y94" s="9">
        <v>4</v>
      </c>
      <c r="Z94" s="9">
        <v>0</v>
      </c>
      <c r="AA94" s="9">
        <v>0</v>
      </c>
      <c r="AE94" s="59"/>
    </row>
    <row r="95" spans="1:36" ht="12.75" customHeight="1" x14ac:dyDescent="0.2">
      <c r="A95" s="2"/>
      <c r="B95" s="2" t="s">
        <v>44</v>
      </c>
      <c r="C95" s="2" t="s">
        <v>30</v>
      </c>
      <c r="D95" s="2" t="s">
        <v>120</v>
      </c>
      <c r="F95" s="1" t="s">
        <v>121</v>
      </c>
      <c r="H95" s="8">
        <v>30</v>
      </c>
      <c r="I95" s="8">
        <v>27</v>
      </c>
      <c r="J95" s="9">
        <v>27</v>
      </c>
      <c r="K95" s="9">
        <v>30</v>
      </c>
      <c r="L95" s="9">
        <v>40</v>
      </c>
      <c r="M95" s="9">
        <v>56</v>
      </c>
      <c r="N95" s="9">
        <v>54</v>
      </c>
      <c r="O95" s="9">
        <v>37</v>
      </c>
      <c r="P95" s="9">
        <v>30</v>
      </c>
      <c r="Q95" s="9">
        <v>30</v>
      </c>
      <c r="R95" s="9">
        <v>32</v>
      </c>
      <c r="S95" s="9">
        <v>28</v>
      </c>
      <c r="T95" s="9">
        <v>34</v>
      </c>
      <c r="U95" s="9">
        <v>24</v>
      </c>
      <c r="V95" s="9">
        <v>21</v>
      </c>
      <c r="W95" s="9">
        <v>23</v>
      </c>
      <c r="X95" s="9">
        <v>12</v>
      </c>
      <c r="Y95" s="9">
        <v>20</v>
      </c>
      <c r="Z95" s="9">
        <v>9</v>
      </c>
      <c r="AA95" s="9">
        <v>62</v>
      </c>
      <c r="AC95" s="58" t="s">
        <v>386</v>
      </c>
      <c r="AD95" s="59" t="s">
        <v>387</v>
      </c>
      <c r="AE95" s="59"/>
    </row>
    <row r="96" spans="1:36" ht="12" customHeight="1" x14ac:dyDescent="0.2">
      <c r="G96" s="10"/>
      <c r="H96" s="10"/>
      <c r="I96" s="10"/>
      <c r="AE96" s="59"/>
    </row>
    <row r="97" spans="1:36" s="11" customFormat="1" x14ac:dyDescent="0.2">
      <c r="A97" s="12"/>
      <c r="B97" s="13" t="s">
        <v>72</v>
      </c>
      <c r="C97" s="12"/>
      <c r="D97" s="12"/>
      <c r="E97" s="14"/>
      <c r="F97" s="14"/>
      <c r="G97" s="8"/>
      <c r="H97" s="8"/>
      <c r="I97" s="8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63"/>
      <c r="AC97" s="63"/>
      <c r="AD97" s="63"/>
      <c r="AE97" s="63"/>
      <c r="AI97" s="1"/>
      <c r="AJ97" s="1"/>
    </row>
    <row r="98" spans="1:36" ht="12.75" customHeight="1" x14ac:dyDescent="0.2">
      <c r="A98" s="2"/>
      <c r="B98" s="2" t="s">
        <v>73</v>
      </c>
      <c r="C98" s="2" t="s">
        <v>30</v>
      </c>
      <c r="D98" s="2" t="s">
        <v>122</v>
      </c>
      <c r="E98" s="1" t="s">
        <v>108</v>
      </c>
      <c r="F98" s="1" t="s">
        <v>123</v>
      </c>
      <c r="G98" s="55"/>
      <c r="H98" s="8">
        <v>15</v>
      </c>
      <c r="I98" s="8">
        <v>10</v>
      </c>
      <c r="J98" s="9">
        <v>12</v>
      </c>
      <c r="K98" s="9">
        <v>14</v>
      </c>
      <c r="L98" s="9">
        <v>30</v>
      </c>
      <c r="M98" s="9">
        <v>30</v>
      </c>
      <c r="N98" s="9">
        <v>19</v>
      </c>
      <c r="O98" s="9">
        <v>29</v>
      </c>
      <c r="P98" s="9">
        <v>35</v>
      </c>
      <c r="Q98" s="9">
        <v>29</v>
      </c>
      <c r="R98" s="9">
        <v>27</v>
      </c>
      <c r="S98" s="9">
        <v>39</v>
      </c>
      <c r="T98" s="9">
        <v>34</v>
      </c>
      <c r="U98" s="9">
        <v>28</v>
      </c>
      <c r="V98" s="9">
        <v>27</v>
      </c>
      <c r="W98" s="9">
        <v>26</v>
      </c>
      <c r="X98" s="9">
        <v>16</v>
      </c>
      <c r="Y98" s="9">
        <v>6</v>
      </c>
      <c r="Z98" s="9">
        <v>0</v>
      </c>
      <c r="AA98" s="9">
        <v>0</v>
      </c>
      <c r="AI98" s="11"/>
      <c r="AJ98" s="11"/>
    </row>
    <row r="99" spans="1:36" ht="12.75" customHeight="1" x14ac:dyDescent="0.2">
      <c r="A99" s="2"/>
      <c r="B99" s="2" t="s">
        <v>73</v>
      </c>
      <c r="C99" s="2" t="s">
        <v>30</v>
      </c>
      <c r="D99" s="2" t="s">
        <v>122</v>
      </c>
      <c r="F99" s="1" t="s">
        <v>123</v>
      </c>
      <c r="H99" s="8">
        <v>3</v>
      </c>
      <c r="I99" s="8">
        <v>6</v>
      </c>
      <c r="J99" s="9">
        <v>6</v>
      </c>
      <c r="K99" s="9">
        <v>3</v>
      </c>
      <c r="L99" s="9">
        <v>4</v>
      </c>
      <c r="M99" s="9">
        <v>8</v>
      </c>
      <c r="N99" s="9">
        <v>11</v>
      </c>
      <c r="O99" s="9">
        <v>8</v>
      </c>
      <c r="P99" s="9">
        <v>7</v>
      </c>
      <c r="Q99" s="9">
        <v>11</v>
      </c>
      <c r="R99" s="9">
        <v>11</v>
      </c>
      <c r="S99" s="9">
        <v>1</v>
      </c>
      <c r="T99" s="9">
        <v>7</v>
      </c>
      <c r="U99" s="9">
        <v>9</v>
      </c>
      <c r="V99" s="9">
        <v>12</v>
      </c>
      <c r="W99" s="9">
        <v>19</v>
      </c>
      <c r="X99" s="9">
        <v>28</v>
      </c>
      <c r="Y99" s="9">
        <v>40</v>
      </c>
      <c r="Z99" s="9">
        <v>46</v>
      </c>
      <c r="AA99" s="9">
        <v>45</v>
      </c>
      <c r="AC99" s="58" t="s">
        <v>388</v>
      </c>
      <c r="AD99" s="59" t="s">
        <v>389</v>
      </c>
    </row>
    <row r="100" spans="1:36" ht="12.75" customHeight="1" x14ac:dyDescent="0.2">
      <c r="A100" s="2"/>
      <c r="B100" s="2" t="s">
        <v>85</v>
      </c>
      <c r="C100" s="2" t="s">
        <v>30</v>
      </c>
      <c r="D100" s="2" t="s">
        <v>124</v>
      </c>
      <c r="E100" s="1" t="s">
        <v>108</v>
      </c>
      <c r="F100" s="1" t="s">
        <v>125</v>
      </c>
      <c r="H100" s="8">
        <v>2</v>
      </c>
      <c r="I100" s="8">
        <v>5</v>
      </c>
      <c r="J100" s="9">
        <v>5</v>
      </c>
      <c r="K100" s="9">
        <v>9</v>
      </c>
      <c r="L100" s="9">
        <v>10</v>
      </c>
      <c r="M100" s="9">
        <v>8</v>
      </c>
      <c r="N100" s="9">
        <v>7</v>
      </c>
      <c r="O100" s="9">
        <v>8</v>
      </c>
      <c r="P100" s="9">
        <v>9</v>
      </c>
      <c r="Q100" s="9">
        <v>14</v>
      </c>
      <c r="R100" s="9">
        <v>15</v>
      </c>
      <c r="S100" s="9">
        <v>8</v>
      </c>
      <c r="T100" s="9">
        <v>6</v>
      </c>
      <c r="U100" s="9">
        <v>5</v>
      </c>
      <c r="V100" s="9">
        <v>3</v>
      </c>
      <c r="W100" s="9">
        <v>3</v>
      </c>
      <c r="X100" s="9">
        <v>2</v>
      </c>
      <c r="Y100" s="9">
        <v>4</v>
      </c>
      <c r="Z100" s="9">
        <v>0</v>
      </c>
      <c r="AA100" s="9">
        <v>0</v>
      </c>
    </row>
    <row r="101" spans="1:36" ht="12.75" customHeight="1" x14ac:dyDescent="0.2">
      <c r="A101" s="2"/>
      <c r="B101" s="2" t="s">
        <v>85</v>
      </c>
      <c r="C101" s="2" t="s">
        <v>30</v>
      </c>
      <c r="D101" s="2" t="s">
        <v>124</v>
      </c>
      <c r="F101" s="1" t="s">
        <v>125</v>
      </c>
      <c r="H101" s="8">
        <v>1</v>
      </c>
      <c r="I101" s="8">
        <v>4</v>
      </c>
      <c r="J101" s="9">
        <v>3</v>
      </c>
      <c r="K101" s="9">
        <v>2</v>
      </c>
      <c r="L101" s="9">
        <v>1</v>
      </c>
      <c r="M101" s="9">
        <v>3</v>
      </c>
      <c r="N101" s="9">
        <v>4</v>
      </c>
      <c r="O101" s="9">
        <v>0</v>
      </c>
      <c r="P101" s="9">
        <v>2</v>
      </c>
      <c r="Q101" s="9">
        <v>1</v>
      </c>
      <c r="R101" s="9">
        <v>1</v>
      </c>
      <c r="S101" s="9">
        <v>1</v>
      </c>
      <c r="T101" s="9">
        <v>2</v>
      </c>
      <c r="U101" s="9">
        <v>2</v>
      </c>
      <c r="V101" s="9">
        <v>2</v>
      </c>
      <c r="W101" s="9">
        <v>1</v>
      </c>
      <c r="X101" s="9">
        <v>1</v>
      </c>
      <c r="Y101" s="9">
        <v>5</v>
      </c>
      <c r="Z101" s="9">
        <v>4</v>
      </c>
      <c r="AA101" s="9">
        <v>5</v>
      </c>
      <c r="AC101" s="58" t="s">
        <v>390</v>
      </c>
      <c r="AD101" s="59" t="s">
        <v>391</v>
      </c>
    </row>
    <row r="102" spans="1:36" ht="12.75" customHeight="1" x14ac:dyDescent="0.2">
      <c r="A102" s="2"/>
      <c r="B102" s="2" t="s">
        <v>91</v>
      </c>
      <c r="C102" s="2" t="s">
        <v>30</v>
      </c>
      <c r="D102" s="2" t="s">
        <v>126</v>
      </c>
      <c r="E102" s="1" t="s">
        <v>108</v>
      </c>
      <c r="F102" s="1" t="s">
        <v>127</v>
      </c>
      <c r="G102" s="10"/>
      <c r="H102" s="10">
        <v>12</v>
      </c>
      <c r="I102" s="10">
        <v>14</v>
      </c>
      <c r="J102" s="9">
        <v>5</v>
      </c>
      <c r="K102" s="9">
        <v>9</v>
      </c>
      <c r="L102" s="9">
        <v>9</v>
      </c>
      <c r="M102" s="9">
        <v>8</v>
      </c>
      <c r="N102" s="9">
        <v>20</v>
      </c>
      <c r="O102" s="9">
        <v>22</v>
      </c>
      <c r="P102" s="9">
        <v>23</v>
      </c>
      <c r="Q102" s="9">
        <v>22</v>
      </c>
      <c r="R102" s="9">
        <v>23</v>
      </c>
      <c r="S102" s="9">
        <v>26</v>
      </c>
      <c r="T102" s="9">
        <v>12</v>
      </c>
      <c r="U102" s="9">
        <v>16</v>
      </c>
      <c r="V102" s="9">
        <v>15</v>
      </c>
      <c r="W102" s="9">
        <v>6</v>
      </c>
      <c r="X102" s="9">
        <v>7</v>
      </c>
      <c r="Y102" s="9">
        <v>1</v>
      </c>
      <c r="Z102" s="9">
        <v>0</v>
      </c>
      <c r="AA102" s="9">
        <v>0</v>
      </c>
    </row>
    <row r="103" spans="1:36" ht="12.75" customHeight="1" x14ac:dyDescent="0.2">
      <c r="A103" s="2"/>
      <c r="B103" s="2" t="s">
        <v>91</v>
      </c>
      <c r="C103" s="2" t="s">
        <v>30</v>
      </c>
      <c r="D103" s="2" t="s">
        <v>126</v>
      </c>
      <c r="F103" s="1" t="s">
        <v>127</v>
      </c>
      <c r="G103" s="10"/>
      <c r="H103" s="8">
        <v>0</v>
      </c>
      <c r="I103" s="8">
        <v>2</v>
      </c>
      <c r="J103" s="9">
        <v>3</v>
      </c>
      <c r="K103" s="9">
        <v>2</v>
      </c>
      <c r="L103" s="9">
        <v>5</v>
      </c>
      <c r="M103" s="9">
        <v>6</v>
      </c>
      <c r="N103" s="9">
        <v>11</v>
      </c>
      <c r="O103" s="9">
        <v>9</v>
      </c>
      <c r="P103" s="9">
        <v>5</v>
      </c>
      <c r="Q103" s="9">
        <v>2</v>
      </c>
      <c r="R103" s="9">
        <v>2</v>
      </c>
      <c r="S103" s="9">
        <v>3</v>
      </c>
      <c r="T103" s="9">
        <v>4</v>
      </c>
      <c r="U103" s="9">
        <v>5</v>
      </c>
      <c r="V103" s="9">
        <v>4</v>
      </c>
      <c r="W103" s="9">
        <v>8</v>
      </c>
      <c r="X103" s="9">
        <v>7</v>
      </c>
      <c r="Y103" s="9">
        <v>13</v>
      </c>
      <c r="Z103" s="9">
        <v>17</v>
      </c>
      <c r="AA103" s="9">
        <v>14</v>
      </c>
      <c r="AC103" s="58" t="s">
        <v>392</v>
      </c>
      <c r="AD103" s="59" t="s">
        <v>393</v>
      </c>
    </row>
    <row r="104" spans="1:36" ht="12.75" customHeight="1" x14ac:dyDescent="0.2">
      <c r="A104" s="2"/>
      <c r="B104" s="2" t="s">
        <v>93</v>
      </c>
      <c r="C104" s="2" t="s">
        <v>30</v>
      </c>
      <c r="D104" s="2" t="s">
        <v>128</v>
      </c>
      <c r="E104" s="1" t="s">
        <v>108</v>
      </c>
      <c r="F104" s="20" t="s">
        <v>129</v>
      </c>
      <c r="G104" s="10"/>
      <c r="H104" s="8">
        <v>4</v>
      </c>
      <c r="I104" s="8">
        <v>3</v>
      </c>
      <c r="J104" s="9">
        <v>4</v>
      </c>
      <c r="K104" s="9">
        <v>4</v>
      </c>
      <c r="L104" s="9">
        <v>5</v>
      </c>
      <c r="M104" s="9">
        <v>6</v>
      </c>
      <c r="N104" s="9">
        <v>9</v>
      </c>
      <c r="O104" s="9">
        <v>8</v>
      </c>
      <c r="P104" s="9">
        <v>7</v>
      </c>
      <c r="Q104" s="9">
        <v>9</v>
      </c>
      <c r="R104" s="9">
        <v>5</v>
      </c>
      <c r="S104" s="9">
        <v>8</v>
      </c>
      <c r="T104" s="9">
        <v>8</v>
      </c>
      <c r="U104" s="9">
        <v>8</v>
      </c>
      <c r="V104" s="9">
        <v>4</v>
      </c>
      <c r="W104" s="9">
        <v>3</v>
      </c>
      <c r="X104" s="9">
        <v>2</v>
      </c>
      <c r="Y104" s="9">
        <v>3</v>
      </c>
      <c r="Z104" s="9">
        <v>0</v>
      </c>
      <c r="AA104" s="9">
        <v>0</v>
      </c>
    </row>
    <row r="105" spans="1:36" ht="12.75" customHeight="1" x14ac:dyDescent="0.2">
      <c r="A105" s="2"/>
      <c r="B105" s="2" t="s">
        <v>93</v>
      </c>
      <c r="C105" s="2" t="s">
        <v>30</v>
      </c>
      <c r="D105" s="2" t="s">
        <v>128</v>
      </c>
      <c r="F105" s="1" t="s">
        <v>129</v>
      </c>
      <c r="G105" s="10"/>
      <c r="H105" s="8">
        <v>0</v>
      </c>
      <c r="I105" s="8">
        <v>3</v>
      </c>
      <c r="J105" s="9">
        <v>4</v>
      </c>
      <c r="K105" s="9">
        <v>3</v>
      </c>
      <c r="L105" s="9">
        <v>6</v>
      </c>
      <c r="M105" s="9">
        <v>6</v>
      </c>
      <c r="N105" s="9">
        <v>3</v>
      </c>
      <c r="O105" s="9">
        <v>2</v>
      </c>
      <c r="P105" s="9">
        <v>2</v>
      </c>
      <c r="Q105" s="9">
        <v>2</v>
      </c>
      <c r="R105" s="9">
        <v>2</v>
      </c>
      <c r="S105" s="9">
        <v>1</v>
      </c>
      <c r="T105" s="9">
        <v>1</v>
      </c>
      <c r="U105" s="9">
        <v>1</v>
      </c>
      <c r="V105" s="9">
        <v>2</v>
      </c>
      <c r="W105" s="9">
        <v>1</v>
      </c>
      <c r="X105" s="9">
        <v>1</v>
      </c>
      <c r="Y105" s="9">
        <v>2</v>
      </c>
      <c r="Z105" s="9">
        <v>4</v>
      </c>
      <c r="AA105" s="9">
        <v>2</v>
      </c>
      <c r="AC105" s="58" t="s">
        <v>394</v>
      </c>
      <c r="AD105" s="59" t="s">
        <v>395</v>
      </c>
    </row>
    <row r="106" spans="1:36" ht="12.75" customHeight="1" x14ac:dyDescent="0.2">
      <c r="A106" s="2"/>
      <c r="B106" s="2" t="s">
        <v>93</v>
      </c>
      <c r="C106" s="2" t="s">
        <v>30</v>
      </c>
      <c r="D106" s="2" t="s">
        <v>130</v>
      </c>
      <c r="E106" s="1" t="s">
        <v>108</v>
      </c>
      <c r="F106" s="2" t="s">
        <v>131</v>
      </c>
      <c r="G106" s="10"/>
      <c r="H106" s="8">
        <v>5</v>
      </c>
      <c r="I106" s="8">
        <v>7</v>
      </c>
      <c r="J106" s="9">
        <v>2</v>
      </c>
      <c r="K106" s="9">
        <v>3</v>
      </c>
      <c r="L106" s="9">
        <v>8</v>
      </c>
      <c r="M106" s="9">
        <v>16</v>
      </c>
      <c r="N106" s="9">
        <v>17</v>
      </c>
      <c r="O106" s="9">
        <v>21</v>
      </c>
      <c r="P106" s="9">
        <v>8</v>
      </c>
      <c r="Q106" s="9">
        <v>7</v>
      </c>
      <c r="R106" s="9">
        <v>8</v>
      </c>
      <c r="S106" s="9">
        <v>9</v>
      </c>
      <c r="T106" s="9">
        <v>10</v>
      </c>
      <c r="U106" s="9">
        <v>8</v>
      </c>
      <c r="V106" s="9">
        <v>4</v>
      </c>
      <c r="W106" s="9">
        <v>4</v>
      </c>
      <c r="X106" s="9">
        <v>5</v>
      </c>
      <c r="Y106" s="9">
        <v>3</v>
      </c>
      <c r="Z106" s="9">
        <v>0</v>
      </c>
      <c r="AA106" s="9">
        <v>0</v>
      </c>
    </row>
    <row r="107" spans="1:36" ht="12.75" customHeight="1" x14ac:dyDescent="0.2">
      <c r="A107" s="2"/>
      <c r="B107" s="2" t="s">
        <v>93</v>
      </c>
      <c r="C107" s="2" t="s">
        <v>30</v>
      </c>
      <c r="D107" s="2" t="s">
        <v>130</v>
      </c>
      <c r="F107" s="2" t="s">
        <v>131</v>
      </c>
      <c r="G107" s="10"/>
      <c r="H107" s="8">
        <v>2</v>
      </c>
      <c r="I107" s="8">
        <v>2</v>
      </c>
      <c r="J107" s="9">
        <v>2</v>
      </c>
      <c r="K107" s="9">
        <v>8</v>
      </c>
      <c r="L107" s="9">
        <v>10</v>
      </c>
      <c r="M107" s="9">
        <v>11</v>
      </c>
      <c r="N107" s="9">
        <v>9</v>
      </c>
      <c r="O107" s="9">
        <v>6</v>
      </c>
      <c r="P107" s="9">
        <v>5</v>
      </c>
      <c r="Q107" s="9">
        <v>3</v>
      </c>
      <c r="R107" s="9">
        <v>3</v>
      </c>
      <c r="S107" s="9">
        <v>1</v>
      </c>
      <c r="T107" s="9">
        <v>1</v>
      </c>
      <c r="U107" s="9">
        <v>4</v>
      </c>
      <c r="V107" s="9">
        <v>5</v>
      </c>
      <c r="W107" s="9">
        <v>4</v>
      </c>
      <c r="X107" s="9">
        <v>3</v>
      </c>
      <c r="Y107" s="9">
        <v>6</v>
      </c>
      <c r="Z107" s="9">
        <v>12</v>
      </c>
      <c r="AA107" s="9">
        <v>15</v>
      </c>
      <c r="AC107" s="58" t="s">
        <v>396</v>
      </c>
      <c r="AD107" s="59" t="s">
        <v>397</v>
      </c>
    </row>
    <row r="108" spans="1:36" ht="12.75" customHeight="1" x14ac:dyDescent="0.2">
      <c r="A108" s="2"/>
      <c r="B108" s="2"/>
      <c r="C108" s="2"/>
      <c r="D108" s="2"/>
      <c r="G108" s="10"/>
      <c r="H108" s="10"/>
      <c r="I108" s="10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spans="1:36" ht="12.75" customHeight="1" x14ac:dyDescent="0.2">
      <c r="A109" s="7"/>
      <c r="B109" s="7" t="s">
        <v>132</v>
      </c>
      <c r="C109" s="2"/>
      <c r="D109" s="2"/>
      <c r="G109" s="10"/>
      <c r="H109" s="10"/>
      <c r="I109" s="10"/>
    </row>
    <row r="110" spans="1:36" ht="12.75" customHeight="1" x14ac:dyDescent="0.2">
      <c r="A110" s="2"/>
      <c r="B110" s="2"/>
      <c r="C110" s="2" t="s">
        <v>11</v>
      </c>
      <c r="D110" s="2" t="s">
        <v>133</v>
      </c>
      <c r="E110" s="2" t="s">
        <v>108</v>
      </c>
      <c r="F110" s="2" t="s">
        <v>134</v>
      </c>
      <c r="G110" s="1"/>
      <c r="H110" s="8">
        <v>1</v>
      </c>
      <c r="I110" s="8">
        <v>3</v>
      </c>
      <c r="J110" s="9">
        <v>0</v>
      </c>
      <c r="K110" s="9">
        <v>1</v>
      </c>
      <c r="L110" s="9">
        <v>2</v>
      </c>
      <c r="M110" s="9">
        <v>6</v>
      </c>
      <c r="N110" s="9">
        <v>6</v>
      </c>
      <c r="O110" s="9">
        <v>5</v>
      </c>
      <c r="P110" s="9">
        <v>19</v>
      </c>
      <c r="Q110" s="9">
        <v>56</v>
      </c>
      <c r="R110" s="9">
        <v>51</v>
      </c>
      <c r="S110" s="9">
        <v>32</v>
      </c>
      <c r="T110" s="9">
        <v>7</v>
      </c>
      <c r="U110" s="9">
        <v>48</v>
      </c>
      <c r="V110" s="9">
        <v>42</v>
      </c>
      <c r="W110" s="9">
        <v>40</v>
      </c>
      <c r="X110" s="9">
        <v>51</v>
      </c>
      <c r="Y110" s="9">
        <v>14</v>
      </c>
      <c r="Z110" s="9">
        <v>0</v>
      </c>
      <c r="AA110" s="9">
        <v>0</v>
      </c>
    </row>
    <row r="111" spans="1:36" ht="12.75" customHeight="1" x14ac:dyDescent="0.2">
      <c r="A111" s="2"/>
      <c r="B111" s="2" t="s">
        <v>10</v>
      </c>
      <c r="C111" s="2" t="s">
        <v>11</v>
      </c>
      <c r="D111" s="2" t="s">
        <v>135</v>
      </c>
      <c r="E111" s="2" t="s">
        <v>108</v>
      </c>
      <c r="F111" s="2" t="s">
        <v>136</v>
      </c>
      <c r="G111" s="10"/>
      <c r="H111" s="8">
        <v>0</v>
      </c>
      <c r="I111" s="8">
        <v>0</v>
      </c>
      <c r="J111" s="9">
        <v>0</v>
      </c>
      <c r="K111" s="9">
        <v>1</v>
      </c>
      <c r="L111" s="9">
        <v>1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1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C111" s="58" t="s">
        <v>398</v>
      </c>
      <c r="AD111" s="58"/>
      <c r="AE111" s="59"/>
    </row>
    <row r="112" spans="1:36" ht="12.75" customHeight="1" x14ac:dyDescent="0.2">
      <c r="A112" s="2"/>
      <c r="B112" s="2" t="s">
        <v>10</v>
      </c>
      <c r="C112" s="2" t="s">
        <v>11</v>
      </c>
      <c r="D112" s="2" t="s">
        <v>135</v>
      </c>
      <c r="F112" s="2" t="s">
        <v>136</v>
      </c>
      <c r="G112" s="10"/>
      <c r="H112" s="8">
        <v>0</v>
      </c>
      <c r="I112" s="8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1</v>
      </c>
      <c r="V112" s="9">
        <v>2</v>
      </c>
      <c r="W112" s="9">
        <v>2</v>
      </c>
      <c r="X112" s="9">
        <v>0</v>
      </c>
      <c r="Y112" s="9">
        <v>1</v>
      </c>
      <c r="Z112" s="9">
        <v>1</v>
      </c>
      <c r="AA112" s="9">
        <v>2</v>
      </c>
      <c r="AC112" s="58" t="s">
        <v>398</v>
      </c>
      <c r="AD112" s="58" t="s">
        <v>399</v>
      </c>
      <c r="AE112" s="59"/>
    </row>
    <row r="113" spans="1:31" ht="12.75" customHeight="1" x14ac:dyDescent="0.2">
      <c r="A113" s="2"/>
      <c r="B113" s="2" t="s">
        <v>27</v>
      </c>
      <c r="C113" s="2" t="s">
        <v>11</v>
      </c>
      <c r="D113" s="2" t="s">
        <v>137</v>
      </c>
      <c r="E113" s="2" t="s">
        <v>108</v>
      </c>
      <c r="F113" s="2" t="s">
        <v>138</v>
      </c>
      <c r="G113" s="10"/>
      <c r="H113" s="8">
        <v>1</v>
      </c>
      <c r="I113" s="8">
        <v>3</v>
      </c>
      <c r="J113" s="9">
        <v>2</v>
      </c>
      <c r="K113" s="9">
        <v>2</v>
      </c>
      <c r="L113" s="9">
        <v>1</v>
      </c>
      <c r="M113" s="9">
        <v>3</v>
      </c>
      <c r="N113" s="9">
        <v>3</v>
      </c>
      <c r="O113" s="9">
        <v>1</v>
      </c>
      <c r="P113" s="9">
        <v>0</v>
      </c>
      <c r="Q113" s="9">
        <v>3</v>
      </c>
      <c r="R113" s="9">
        <v>3</v>
      </c>
      <c r="S113" s="9">
        <v>2</v>
      </c>
      <c r="T113" s="9">
        <v>3</v>
      </c>
      <c r="U113" s="9">
        <v>2</v>
      </c>
      <c r="V113" s="9">
        <v>1</v>
      </c>
      <c r="W113" s="9">
        <v>0</v>
      </c>
      <c r="X113" s="9">
        <v>1</v>
      </c>
      <c r="Y113" s="9">
        <v>1</v>
      </c>
      <c r="Z113" s="9">
        <v>0</v>
      </c>
      <c r="AA113" s="9">
        <v>0</v>
      </c>
      <c r="AC113" s="58" t="s">
        <v>398</v>
      </c>
      <c r="AD113" s="58"/>
      <c r="AE113" s="59"/>
    </row>
    <row r="114" spans="1:31" ht="12.75" customHeight="1" x14ac:dyDescent="0.2">
      <c r="A114" s="2"/>
      <c r="B114" s="2" t="s">
        <v>27</v>
      </c>
      <c r="C114" s="2" t="s">
        <v>11</v>
      </c>
      <c r="D114" s="2" t="s">
        <v>137</v>
      </c>
      <c r="F114" s="2" t="s">
        <v>138</v>
      </c>
      <c r="G114" s="10"/>
      <c r="H114" s="8">
        <v>2</v>
      </c>
      <c r="I114" s="8">
        <v>0</v>
      </c>
      <c r="J114" s="9">
        <v>0</v>
      </c>
      <c r="K114" s="9">
        <v>0</v>
      </c>
      <c r="L114" s="9">
        <v>2</v>
      </c>
      <c r="M114" s="9">
        <v>1</v>
      </c>
      <c r="N114" s="9">
        <v>3</v>
      </c>
      <c r="O114" s="9">
        <v>2</v>
      </c>
      <c r="P114" s="9">
        <v>2</v>
      </c>
      <c r="Q114" s="9">
        <v>1</v>
      </c>
      <c r="R114" s="9">
        <v>0</v>
      </c>
      <c r="S114" s="9">
        <v>3</v>
      </c>
      <c r="T114" s="9">
        <v>2</v>
      </c>
      <c r="U114" s="9">
        <v>3</v>
      </c>
      <c r="V114" s="9">
        <v>0</v>
      </c>
      <c r="W114" s="9">
        <v>2</v>
      </c>
      <c r="X114" s="9">
        <v>1</v>
      </c>
      <c r="Y114" s="9">
        <v>2</v>
      </c>
      <c r="Z114" s="9">
        <v>2</v>
      </c>
      <c r="AA114" s="9">
        <v>0</v>
      </c>
      <c r="AC114" s="58" t="s">
        <v>398</v>
      </c>
      <c r="AD114" s="58" t="s">
        <v>399</v>
      </c>
      <c r="AE114" s="59"/>
    </row>
    <row r="115" spans="1:31" ht="12.75" customHeight="1" x14ac:dyDescent="0.2">
      <c r="A115" s="2"/>
      <c r="B115" s="2" t="s">
        <v>36</v>
      </c>
      <c r="C115" s="2" t="s">
        <v>11</v>
      </c>
      <c r="D115" s="2" t="s">
        <v>139</v>
      </c>
      <c r="E115" s="2" t="s">
        <v>108</v>
      </c>
      <c r="F115" s="2" t="s">
        <v>140</v>
      </c>
      <c r="G115" s="10"/>
      <c r="H115" s="8">
        <v>0</v>
      </c>
      <c r="I115" s="8">
        <v>0</v>
      </c>
      <c r="J115" s="9">
        <v>0</v>
      </c>
      <c r="K115" s="9">
        <v>2</v>
      </c>
      <c r="L115" s="9">
        <v>2</v>
      </c>
      <c r="M115" s="9">
        <v>1</v>
      </c>
      <c r="N115" s="9">
        <v>2</v>
      </c>
      <c r="O115" s="9">
        <v>0</v>
      </c>
      <c r="P115" s="9">
        <v>0</v>
      </c>
      <c r="Q115" s="9">
        <v>0</v>
      </c>
      <c r="R115" s="9">
        <v>0</v>
      </c>
      <c r="S115" s="9">
        <v>1</v>
      </c>
      <c r="T115" s="9">
        <v>2</v>
      </c>
      <c r="U115" s="9">
        <v>0</v>
      </c>
      <c r="V115" s="9">
        <v>0</v>
      </c>
      <c r="W115" s="9">
        <v>0</v>
      </c>
      <c r="X115" s="9">
        <v>3</v>
      </c>
      <c r="Y115" s="9">
        <v>1</v>
      </c>
      <c r="Z115" s="9">
        <v>0</v>
      </c>
      <c r="AA115" s="9">
        <v>0</v>
      </c>
      <c r="AC115" s="58" t="s">
        <v>398</v>
      </c>
      <c r="AD115" s="58"/>
      <c r="AE115" s="59"/>
    </row>
    <row r="116" spans="1:31" ht="12.75" customHeight="1" x14ac:dyDescent="0.2">
      <c r="A116" s="2"/>
      <c r="B116" s="2" t="s">
        <v>36</v>
      </c>
      <c r="C116" s="2" t="s">
        <v>11</v>
      </c>
      <c r="D116" s="2" t="s">
        <v>139</v>
      </c>
      <c r="F116" s="2" t="s">
        <v>140</v>
      </c>
      <c r="G116" s="10"/>
      <c r="H116" s="8">
        <v>0</v>
      </c>
      <c r="I116" s="8">
        <v>1</v>
      </c>
      <c r="J116" s="9">
        <v>1</v>
      </c>
      <c r="K116" s="9">
        <v>0</v>
      </c>
      <c r="L116" s="9">
        <v>0</v>
      </c>
      <c r="M116" s="9">
        <v>1</v>
      </c>
      <c r="N116" s="9">
        <v>0</v>
      </c>
      <c r="O116" s="9">
        <v>0</v>
      </c>
      <c r="P116" s="9">
        <v>0</v>
      </c>
      <c r="Q116" s="9">
        <v>2</v>
      </c>
      <c r="R116" s="9">
        <v>0</v>
      </c>
      <c r="S116" s="9">
        <v>1</v>
      </c>
      <c r="T116" s="9">
        <v>0</v>
      </c>
      <c r="U116" s="9">
        <v>1</v>
      </c>
      <c r="V116" s="9">
        <v>3</v>
      </c>
      <c r="W116" s="9">
        <v>4</v>
      </c>
      <c r="X116" s="9">
        <v>1</v>
      </c>
      <c r="Y116" s="9">
        <v>0</v>
      </c>
      <c r="Z116" s="9">
        <v>1</v>
      </c>
      <c r="AA116" s="9">
        <v>0</v>
      </c>
      <c r="AC116" s="58" t="s">
        <v>398</v>
      </c>
      <c r="AD116" s="58" t="s">
        <v>399</v>
      </c>
      <c r="AE116" s="59"/>
    </row>
    <row r="117" spans="1:31" ht="12.75" customHeight="1" x14ac:dyDescent="0.2">
      <c r="A117" s="2"/>
      <c r="B117" s="2" t="s">
        <v>40</v>
      </c>
      <c r="C117" s="2" t="s">
        <v>11</v>
      </c>
      <c r="D117" s="2" t="s">
        <v>141</v>
      </c>
      <c r="E117" s="2" t="s">
        <v>108</v>
      </c>
      <c r="F117" s="2" t="s">
        <v>142</v>
      </c>
      <c r="G117" s="10"/>
      <c r="H117" s="8">
        <v>115</v>
      </c>
      <c r="I117" s="8">
        <v>72</v>
      </c>
      <c r="J117" s="9">
        <v>75</v>
      </c>
      <c r="K117" s="9">
        <v>70</v>
      </c>
      <c r="L117" s="9">
        <v>93</v>
      </c>
      <c r="M117" s="9">
        <v>127</v>
      </c>
      <c r="N117" s="9">
        <v>153</v>
      </c>
      <c r="O117" s="9">
        <v>168</v>
      </c>
      <c r="P117" s="9">
        <v>151</v>
      </c>
      <c r="Q117" s="9">
        <v>113</v>
      </c>
      <c r="R117" s="9">
        <v>100</v>
      </c>
      <c r="S117" s="9">
        <v>104</v>
      </c>
      <c r="T117" s="9">
        <v>117</v>
      </c>
      <c r="U117" s="9">
        <v>117</v>
      </c>
      <c r="V117" s="9">
        <v>105</v>
      </c>
      <c r="W117" s="9">
        <v>71</v>
      </c>
      <c r="X117" s="9">
        <v>14</v>
      </c>
      <c r="Y117" s="9">
        <v>10</v>
      </c>
      <c r="Z117" s="9">
        <v>0</v>
      </c>
      <c r="AA117" s="9">
        <v>0</v>
      </c>
      <c r="AC117" s="58" t="s">
        <v>398</v>
      </c>
      <c r="AD117" s="58"/>
      <c r="AE117" s="59"/>
    </row>
    <row r="118" spans="1:31" ht="12.75" customHeight="1" x14ac:dyDescent="0.2">
      <c r="A118" s="2"/>
      <c r="B118" s="2" t="s">
        <v>40</v>
      </c>
      <c r="C118" s="2" t="s">
        <v>11</v>
      </c>
      <c r="D118" s="2" t="s">
        <v>141</v>
      </c>
      <c r="F118" s="2" t="s">
        <v>142</v>
      </c>
      <c r="G118" s="10"/>
      <c r="H118" s="8">
        <v>19</v>
      </c>
      <c r="I118" s="8">
        <v>23</v>
      </c>
      <c r="J118" s="9">
        <v>18</v>
      </c>
      <c r="K118" s="9">
        <v>28</v>
      </c>
      <c r="L118" s="9">
        <v>41</v>
      </c>
      <c r="M118" s="9">
        <v>37</v>
      </c>
      <c r="N118" s="9">
        <v>46</v>
      </c>
      <c r="O118" s="9">
        <v>48</v>
      </c>
      <c r="P118" s="9">
        <v>49</v>
      </c>
      <c r="Q118" s="9">
        <v>55</v>
      </c>
      <c r="R118" s="9">
        <v>56</v>
      </c>
      <c r="S118" s="9">
        <v>52</v>
      </c>
      <c r="T118" s="9">
        <v>70</v>
      </c>
      <c r="U118" s="9">
        <v>80</v>
      </c>
      <c r="V118" s="9">
        <v>80</v>
      </c>
      <c r="W118" s="9">
        <v>74</v>
      </c>
      <c r="X118" s="9">
        <v>84</v>
      </c>
      <c r="Y118" s="9">
        <v>68</v>
      </c>
      <c r="Z118" s="9">
        <v>109</v>
      </c>
      <c r="AA118" s="9">
        <v>122</v>
      </c>
      <c r="AC118" s="58" t="s">
        <v>398</v>
      </c>
      <c r="AD118" s="58" t="s">
        <v>399</v>
      </c>
      <c r="AE118" s="59"/>
    </row>
    <row r="119" spans="1:31" ht="12.75" customHeight="1" x14ac:dyDescent="0.2">
      <c r="A119" s="2"/>
      <c r="B119" s="2" t="s">
        <v>42</v>
      </c>
      <c r="C119" s="2" t="s">
        <v>11</v>
      </c>
      <c r="D119" s="2" t="s">
        <v>143</v>
      </c>
      <c r="E119" s="2" t="s">
        <v>108</v>
      </c>
      <c r="F119" s="2" t="s">
        <v>144</v>
      </c>
      <c r="G119" s="10"/>
      <c r="H119" s="8">
        <v>0</v>
      </c>
      <c r="I119" s="8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1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C119" s="58" t="s">
        <v>398</v>
      </c>
      <c r="AD119" s="58"/>
      <c r="AE119" s="59"/>
    </row>
    <row r="120" spans="1:31" ht="12.75" customHeight="1" x14ac:dyDescent="0.2">
      <c r="A120" s="2"/>
      <c r="B120" s="2" t="s">
        <v>42</v>
      </c>
      <c r="C120" s="2" t="s">
        <v>11</v>
      </c>
      <c r="D120" s="2" t="s">
        <v>143</v>
      </c>
      <c r="F120" s="2" t="s">
        <v>144</v>
      </c>
      <c r="G120" s="10"/>
      <c r="H120" s="8">
        <v>0</v>
      </c>
      <c r="I120" s="8">
        <v>0</v>
      </c>
      <c r="J120" s="9">
        <v>0</v>
      </c>
      <c r="K120" s="9">
        <v>0</v>
      </c>
      <c r="L120" s="9">
        <v>0</v>
      </c>
      <c r="M120" s="9">
        <v>1</v>
      </c>
      <c r="N120" s="9">
        <v>0</v>
      </c>
      <c r="O120" s="9">
        <v>1</v>
      </c>
      <c r="P120" s="9">
        <v>0</v>
      </c>
      <c r="Q120" s="9">
        <v>1</v>
      </c>
      <c r="R120" s="9">
        <v>0</v>
      </c>
      <c r="S120" s="9">
        <v>0</v>
      </c>
      <c r="T120" s="9">
        <v>1</v>
      </c>
      <c r="U120" s="9">
        <v>2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C120" s="58" t="s">
        <v>398</v>
      </c>
      <c r="AD120" s="58" t="s">
        <v>399</v>
      </c>
      <c r="AE120" s="59"/>
    </row>
    <row r="121" spans="1:31" ht="12.75" customHeight="1" x14ac:dyDescent="0.2">
      <c r="A121" s="2"/>
      <c r="B121" s="2" t="s">
        <v>59</v>
      </c>
      <c r="C121" s="2" t="s">
        <v>11</v>
      </c>
      <c r="D121" s="2" t="s">
        <v>145</v>
      </c>
      <c r="E121" s="2" t="s">
        <v>108</v>
      </c>
      <c r="F121" s="2" t="s">
        <v>146</v>
      </c>
      <c r="G121" s="10"/>
      <c r="H121" s="8">
        <v>2</v>
      </c>
      <c r="I121" s="8">
        <v>1</v>
      </c>
      <c r="J121" s="9">
        <v>0</v>
      </c>
      <c r="K121" s="9">
        <v>0</v>
      </c>
      <c r="L121" s="9">
        <v>1</v>
      </c>
      <c r="M121" s="9">
        <v>3</v>
      </c>
      <c r="N121" s="9">
        <v>6</v>
      </c>
      <c r="O121" s="9">
        <v>9</v>
      </c>
      <c r="P121" s="9">
        <v>9</v>
      </c>
      <c r="Q121" s="9">
        <v>11</v>
      </c>
      <c r="R121" s="9">
        <v>4</v>
      </c>
      <c r="S121" s="9">
        <v>10</v>
      </c>
      <c r="T121" s="9">
        <v>3</v>
      </c>
      <c r="U121" s="9">
        <v>3</v>
      </c>
      <c r="V121" s="9">
        <v>2</v>
      </c>
      <c r="W121" s="9">
        <v>1</v>
      </c>
      <c r="X121" s="9">
        <v>3</v>
      </c>
      <c r="Y121" s="9">
        <v>3</v>
      </c>
      <c r="Z121" s="9">
        <v>0</v>
      </c>
      <c r="AA121" s="9">
        <v>0</v>
      </c>
      <c r="AC121" s="58" t="s">
        <v>398</v>
      </c>
      <c r="AD121" s="58"/>
      <c r="AE121" s="59"/>
    </row>
    <row r="122" spans="1:31" ht="12.75" customHeight="1" x14ac:dyDescent="0.2">
      <c r="A122" s="2"/>
      <c r="B122" s="2" t="s">
        <v>59</v>
      </c>
      <c r="C122" s="2" t="s">
        <v>11</v>
      </c>
      <c r="D122" s="2" t="s">
        <v>145</v>
      </c>
      <c r="F122" s="2" t="s">
        <v>146</v>
      </c>
      <c r="G122" s="10"/>
      <c r="H122" s="8">
        <v>1</v>
      </c>
      <c r="I122" s="8">
        <v>1</v>
      </c>
      <c r="J122" s="9">
        <v>0</v>
      </c>
      <c r="K122" s="9">
        <v>0</v>
      </c>
      <c r="L122" s="9">
        <v>0</v>
      </c>
      <c r="M122" s="9">
        <v>2</v>
      </c>
      <c r="N122" s="9">
        <v>4</v>
      </c>
      <c r="O122" s="9">
        <v>3</v>
      </c>
      <c r="P122" s="9">
        <v>4</v>
      </c>
      <c r="Q122" s="9">
        <v>4</v>
      </c>
      <c r="R122" s="9">
        <v>3</v>
      </c>
      <c r="S122" s="9">
        <v>0</v>
      </c>
      <c r="T122" s="9">
        <v>1</v>
      </c>
      <c r="U122" s="9">
        <v>1</v>
      </c>
      <c r="V122" s="9">
        <v>3</v>
      </c>
      <c r="W122" s="9">
        <v>1</v>
      </c>
      <c r="X122" s="9">
        <v>3</v>
      </c>
      <c r="Y122" s="9">
        <v>5</v>
      </c>
      <c r="Z122" s="9">
        <v>8</v>
      </c>
      <c r="AA122" s="9">
        <v>10</v>
      </c>
      <c r="AC122" s="58" t="s">
        <v>398</v>
      </c>
      <c r="AD122" s="58" t="s">
        <v>399</v>
      </c>
      <c r="AE122" s="59"/>
    </row>
    <row r="123" spans="1:31" ht="12.75" customHeight="1" x14ac:dyDescent="0.2">
      <c r="A123" s="2"/>
      <c r="B123" s="2" t="s">
        <v>63</v>
      </c>
      <c r="C123" s="2" t="s">
        <v>11</v>
      </c>
      <c r="D123" s="2" t="s">
        <v>147</v>
      </c>
      <c r="E123" s="2" t="s">
        <v>108</v>
      </c>
      <c r="F123" s="2" t="s">
        <v>148</v>
      </c>
      <c r="G123" s="10"/>
      <c r="H123" s="8">
        <v>0</v>
      </c>
      <c r="I123" s="8">
        <v>0</v>
      </c>
      <c r="J123" s="9">
        <v>0</v>
      </c>
      <c r="K123" s="9">
        <v>0</v>
      </c>
      <c r="L123" s="9">
        <v>1</v>
      </c>
      <c r="M123" s="9">
        <v>1</v>
      </c>
      <c r="N123" s="9">
        <v>0</v>
      </c>
      <c r="O123" s="9">
        <v>1</v>
      </c>
      <c r="P123" s="9">
        <v>1</v>
      </c>
      <c r="Q123" s="9">
        <v>1</v>
      </c>
      <c r="R123" s="9">
        <v>2</v>
      </c>
      <c r="S123" s="9">
        <v>2</v>
      </c>
      <c r="T123" s="9">
        <v>1</v>
      </c>
      <c r="U123" s="9">
        <v>0</v>
      </c>
      <c r="V123" s="9">
        <v>5</v>
      </c>
      <c r="W123" s="9">
        <v>0</v>
      </c>
      <c r="X123" s="9">
        <v>0</v>
      </c>
      <c r="Y123" s="9">
        <v>1</v>
      </c>
      <c r="Z123" s="9">
        <v>0</v>
      </c>
      <c r="AA123" s="9">
        <v>0</v>
      </c>
      <c r="AC123" s="58" t="s">
        <v>398</v>
      </c>
      <c r="AD123" s="58"/>
      <c r="AE123" s="59"/>
    </row>
    <row r="124" spans="1:31" ht="12.75" customHeight="1" x14ac:dyDescent="0.2">
      <c r="A124" s="2"/>
      <c r="B124" s="2" t="s">
        <v>63</v>
      </c>
      <c r="C124" s="2" t="s">
        <v>11</v>
      </c>
      <c r="D124" s="2" t="s">
        <v>147</v>
      </c>
      <c r="F124" s="2" t="s">
        <v>148</v>
      </c>
      <c r="G124" s="10"/>
      <c r="H124" s="8">
        <v>0</v>
      </c>
      <c r="I124" s="8">
        <v>0</v>
      </c>
      <c r="J124" s="9">
        <v>0</v>
      </c>
      <c r="K124" s="9">
        <v>1</v>
      </c>
      <c r="L124" s="9">
        <v>0</v>
      </c>
      <c r="M124" s="9">
        <v>1</v>
      </c>
      <c r="N124" s="9">
        <v>0</v>
      </c>
      <c r="O124" s="9">
        <v>0</v>
      </c>
      <c r="P124" s="9">
        <v>1</v>
      </c>
      <c r="Q124" s="9">
        <v>1</v>
      </c>
      <c r="R124" s="9">
        <v>1</v>
      </c>
      <c r="S124" s="9">
        <v>1</v>
      </c>
      <c r="T124" s="9">
        <v>2</v>
      </c>
      <c r="U124" s="9">
        <v>0</v>
      </c>
      <c r="V124" s="9">
        <v>3</v>
      </c>
      <c r="W124" s="9">
        <v>8</v>
      </c>
      <c r="X124" s="9">
        <v>4</v>
      </c>
      <c r="Y124" s="9">
        <v>3</v>
      </c>
      <c r="Z124" s="9">
        <v>3</v>
      </c>
      <c r="AA124" s="9">
        <v>13</v>
      </c>
      <c r="AC124" s="58" t="s">
        <v>398</v>
      </c>
      <c r="AD124" s="58" t="s">
        <v>399</v>
      </c>
      <c r="AE124" s="59"/>
    </row>
    <row r="125" spans="1:31" ht="12.75" customHeight="1" x14ac:dyDescent="0.2">
      <c r="A125" s="2"/>
      <c r="B125" s="2" t="s">
        <v>63</v>
      </c>
      <c r="C125" s="2" t="s">
        <v>11</v>
      </c>
      <c r="D125" s="2" t="s">
        <v>149</v>
      </c>
      <c r="E125" s="2" t="s">
        <v>108</v>
      </c>
      <c r="F125" s="2" t="s">
        <v>150</v>
      </c>
      <c r="G125" s="10"/>
      <c r="H125" s="8">
        <v>0</v>
      </c>
      <c r="I125" s="8">
        <v>1</v>
      </c>
      <c r="J125" s="9">
        <v>0</v>
      </c>
      <c r="K125" s="9">
        <v>1</v>
      </c>
      <c r="L125" s="9">
        <v>0</v>
      </c>
      <c r="M125" s="9">
        <v>1</v>
      </c>
      <c r="N125" s="9">
        <v>1</v>
      </c>
      <c r="O125" s="9">
        <v>1</v>
      </c>
      <c r="P125" s="9">
        <v>0</v>
      </c>
      <c r="Q125" s="9">
        <v>0</v>
      </c>
      <c r="R125" s="9">
        <v>1</v>
      </c>
      <c r="S125" s="9">
        <v>1</v>
      </c>
      <c r="T125" s="9">
        <v>0</v>
      </c>
      <c r="U125" s="9">
        <v>0</v>
      </c>
      <c r="V125" s="9">
        <v>0</v>
      </c>
      <c r="W125" s="9">
        <v>2</v>
      </c>
      <c r="X125" s="9">
        <v>0</v>
      </c>
      <c r="Y125" s="9">
        <v>1</v>
      </c>
      <c r="Z125" s="9">
        <v>0</v>
      </c>
      <c r="AA125" s="9">
        <v>0</v>
      </c>
      <c r="AC125" s="58" t="s">
        <v>398</v>
      </c>
      <c r="AD125" s="58"/>
      <c r="AE125" s="59"/>
    </row>
    <row r="126" spans="1:31" ht="12.75" customHeight="1" thickBot="1" x14ac:dyDescent="0.25">
      <c r="A126" s="2"/>
      <c r="B126" s="2" t="s">
        <v>63</v>
      </c>
      <c r="C126" s="2" t="s">
        <v>11</v>
      </c>
      <c r="D126" s="2" t="s">
        <v>149</v>
      </c>
      <c r="F126" s="2" t="s">
        <v>150</v>
      </c>
      <c r="G126" s="10"/>
      <c r="H126" s="76">
        <v>0</v>
      </c>
      <c r="I126" s="76">
        <v>0</v>
      </c>
      <c r="J126" s="9">
        <v>0</v>
      </c>
      <c r="K126" s="9">
        <v>0</v>
      </c>
      <c r="L126" s="9">
        <v>1</v>
      </c>
      <c r="M126" s="9">
        <v>1</v>
      </c>
      <c r="N126" s="9">
        <v>0</v>
      </c>
      <c r="O126" s="9">
        <v>1</v>
      </c>
      <c r="P126" s="9">
        <v>0</v>
      </c>
      <c r="Q126" s="9">
        <v>1</v>
      </c>
      <c r="R126" s="9">
        <v>0</v>
      </c>
      <c r="S126" s="9">
        <v>0</v>
      </c>
      <c r="T126" s="9">
        <v>1</v>
      </c>
      <c r="U126" s="9">
        <v>2</v>
      </c>
      <c r="V126" s="9">
        <v>2</v>
      </c>
      <c r="W126" s="9">
        <v>4</v>
      </c>
      <c r="X126" s="9">
        <v>7</v>
      </c>
      <c r="Y126" s="9">
        <v>5</v>
      </c>
      <c r="Z126" s="9">
        <v>7</v>
      </c>
      <c r="AA126" s="9">
        <v>4</v>
      </c>
      <c r="AC126" s="58" t="s">
        <v>398</v>
      </c>
      <c r="AD126" s="58" t="s">
        <v>399</v>
      </c>
      <c r="AE126" s="59"/>
    </row>
    <row r="127" spans="1:31" ht="12.75" customHeight="1" thickTop="1" x14ac:dyDescent="0.2">
      <c r="A127" s="2"/>
      <c r="B127" s="2"/>
      <c r="C127" s="2"/>
      <c r="D127" s="21"/>
      <c r="E127" s="11" t="s">
        <v>108</v>
      </c>
      <c r="F127" s="3" t="s">
        <v>151</v>
      </c>
      <c r="G127" s="10"/>
      <c r="H127" s="17">
        <f>SUMIFS(H110:H126,$E110:$E126,$E127)</f>
        <v>119</v>
      </c>
      <c r="I127" s="17">
        <f>SUMIFS(I110:I126,$E110:$E126,$E127)</f>
        <v>80</v>
      </c>
      <c r="J127" s="17">
        <f>SUMIFS(J110:J126,$E110:$E126,$E127)</f>
        <v>77</v>
      </c>
      <c r="K127" s="17">
        <f>SUMIFS(K110:K126,$E110:$E126,$E127)</f>
        <v>77</v>
      </c>
      <c r="L127" s="17">
        <f t="shared" ref="L127:O127" si="1">SUMIFS(L110:L126,$E110:$E126,$E127)</f>
        <v>101</v>
      </c>
      <c r="M127" s="17">
        <f t="shared" si="1"/>
        <v>142</v>
      </c>
      <c r="N127" s="17">
        <f t="shared" si="1"/>
        <v>171</v>
      </c>
      <c r="O127" s="17">
        <f t="shared" si="1"/>
        <v>185</v>
      </c>
      <c r="P127" s="17">
        <f t="shared" ref="P127" si="2">SUMIFS(P110:P126,$E110:$E126,$E127)</f>
        <v>180</v>
      </c>
      <c r="Q127" s="17">
        <f t="shared" ref="Q127" si="3">SUMIFS(Q110:Q126,$E110:$E126,$E127)</f>
        <v>184</v>
      </c>
      <c r="R127" s="17">
        <f t="shared" ref="R127" si="4">SUMIFS(R110:R126,$E110:$E126,$E127)</f>
        <v>163</v>
      </c>
      <c r="S127" s="17">
        <f t="shared" ref="S127" si="5">SUMIFS(S110:S126,$E110:$E126,$E127)</f>
        <v>152</v>
      </c>
      <c r="T127" s="17">
        <f t="shared" ref="T127" si="6">SUMIFS(T110:T126,$E110:$E126,$E127)</f>
        <v>133</v>
      </c>
      <c r="U127" s="17">
        <f t="shared" ref="U127" si="7">SUMIFS(U110:U126,$E110:$E126,$E127)</f>
        <v>170</v>
      </c>
      <c r="V127" s="17">
        <f t="shared" ref="V127" si="8">SUMIFS(V110:V126,$E110:$E126,$E127)</f>
        <v>155</v>
      </c>
      <c r="W127" s="17">
        <f t="shared" ref="W127" si="9">SUMIFS(W110:W126,$E110:$E126,$E127)</f>
        <v>114</v>
      </c>
      <c r="X127" s="17">
        <f t="shared" ref="X127" si="10">SUMIFS(X110:X126,$E110:$E126,$E127)</f>
        <v>72</v>
      </c>
      <c r="Y127" s="17">
        <f t="shared" ref="Y127" si="11">SUMIFS(Y110:Y126,$E110:$E126,$E127)</f>
        <v>31</v>
      </c>
      <c r="Z127" s="17">
        <f t="shared" ref="Z127" si="12">SUMIFS(Z110:Z126,$E110:$E126,$E127)</f>
        <v>0</v>
      </c>
      <c r="AA127" s="17">
        <f t="shared" ref="AA127" si="13">SUMIFS(AA110:AA126,$E110:$E126,$E127)</f>
        <v>0</v>
      </c>
      <c r="AC127" s="58"/>
      <c r="AD127" s="58"/>
      <c r="AE127" s="59"/>
    </row>
    <row r="128" spans="1:31" ht="12.75" customHeight="1" x14ac:dyDescent="0.2">
      <c r="A128" s="2"/>
      <c r="B128" s="2"/>
      <c r="C128" s="2"/>
      <c r="D128" s="2"/>
      <c r="E128" s="11"/>
      <c r="F128" s="3" t="s">
        <v>152</v>
      </c>
      <c r="G128" s="10"/>
      <c r="H128" s="9">
        <f>SUMIFS(H110:H126,$E110:$E126,"")</f>
        <v>22</v>
      </c>
      <c r="I128" s="9">
        <f>SUMIFS(I110:I126,$E110:$E126,"")</f>
        <v>25</v>
      </c>
      <c r="J128" s="9">
        <f>SUMIFS(J110:J126,$E110:$E126,"")</f>
        <v>19</v>
      </c>
      <c r="K128" s="9">
        <f>SUMIFS(K110:K126,$E110:$E126,"")</f>
        <v>29</v>
      </c>
      <c r="L128" s="9">
        <f t="shared" ref="L128:O128" si="14">SUMIFS(L110:L126,$E110:$E126,"")</f>
        <v>44</v>
      </c>
      <c r="M128" s="9">
        <f t="shared" si="14"/>
        <v>44</v>
      </c>
      <c r="N128" s="9">
        <f t="shared" si="14"/>
        <v>53</v>
      </c>
      <c r="O128" s="9">
        <f t="shared" si="14"/>
        <v>55</v>
      </c>
      <c r="P128" s="9">
        <f t="shared" ref="P128:AA128" si="15">SUMIFS(P110:P126,$E110:$E126,"")</f>
        <v>56</v>
      </c>
      <c r="Q128" s="9">
        <f t="shared" si="15"/>
        <v>65</v>
      </c>
      <c r="R128" s="9">
        <f t="shared" si="15"/>
        <v>60</v>
      </c>
      <c r="S128" s="9">
        <f t="shared" si="15"/>
        <v>57</v>
      </c>
      <c r="T128" s="9">
        <f t="shared" si="15"/>
        <v>77</v>
      </c>
      <c r="U128" s="9">
        <f t="shared" si="15"/>
        <v>90</v>
      </c>
      <c r="V128" s="9">
        <f t="shared" si="15"/>
        <v>93</v>
      </c>
      <c r="W128" s="9">
        <f t="shared" si="15"/>
        <v>95</v>
      </c>
      <c r="X128" s="9">
        <f t="shared" si="15"/>
        <v>100</v>
      </c>
      <c r="Y128" s="9">
        <f t="shared" si="15"/>
        <v>84</v>
      </c>
      <c r="Z128" s="9">
        <f t="shared" si="15"/>
        <v>131</v>
      </c>
      <c r="AA128" s="9">
        <f t="shared" si="15"/>
        <v>151</v>
      </c>
      <c r="AC128" s="58"/>
      <c r="AD128" s="58"/>
      <c r="AE128" s="59"/>
    </row>
    <row r="129" spans="1:36" s="2" customFormat="1" ht="12.75" customHeight="1" x14ac:dyDescent="0.2">
      <c r="F129" s="11" t="s">
        <v>104</v>
      </c>
      <c r="G129" s="10"/>
      <c r="H129" s="58">
        <v>1</v>
      </c>
      <c r="I129" s="58">
        <v>3</v>
      </c>
      <c r="J129" s="58">
        <v>1</v>
      </c>
      <c r="K129" s="58">
        <v>1</v>
      </c>
      <c r="L129" s="58">
        <v>1</v>
      </c>
      <c r="M129" s="58">
        <v>2</v>
      </c>
      <c r="N129" s="58">
        <v>2</v>
      </c>
      <c r="O129" s="58">
        <v>1</v>
      </c>
      <c r="P129" s="58">
        <v>0</v>
      </c>
      <c r="Q129" s="58">
        <v>0</v>
      </c>
      <c r="R129" s="58">
        <v>2</v>
      </c>
      <c r="S129" s="58">
        <v>1</v>
      </c>
      <c r="T129" s="58">
        <v>0</v>
      </c>
      <c r="U129" s="58">
        <v>0</v>
      </c>
      <c r="V129" s="58">
        <v>3</v>
      </c>
      <c r="W129" s="58">
        <v>0</v>
      </c>
      <c r="X129" s="58">
        <v>1</v>
      </c>
      <c r="Y129" s="58">
        <v>0</v>
      </c>
      <c r="Z129" s="58">
        <v>0</v>
      </c>
      <c r="AA129" s="58">
        <v>0</v>
      </c>
      <c r="AB129" s="58"/>
      <c r="AC129" s="58"/>
      <c r="AD129" s="58"/>
      <c r="AE129" s="58"/>
      <c r="AI129" s="1"/>
      <c r="AJ129" s="1"/>
    </row>
    <row r="130" spans="1:36" ht="12.75" customHeight="1" x14ac:dyDescent="0.2">
      <c r="A130" s="11"/>
      <c r="D130" s="21"/>
      <c r="E130" s="11" t="s">
        <v>108</v>
      </c>
      <c r="F130" s="3" t="s">
        <v>153</v>
      </c>
      <c r="G130" s="11"/>
      <c r="H130" s="9">
        <f>SUMIFS(H78:H126,$E78:$E126,$E130)</f>
        <v>277</v>
      </c>
      <c r="I130" s="9">
        <f>SUMIFS(I78:I126,$E78:$E126,$E130)</f>
        <v>238</v>
      </c>
      <c r="J130" s="9">
        <f>SUMIFS(J78:J126,$E78:$E126,$E130)</f>
        <v>230</v>
      </c>
      <c r="K130" s="9">
        <f>SUMIFS(K78:K126,$E78:$E126,$E130)</f>
        <v>238</v>
      </c>
      <c r="L130" s="9">
        <f t="shared" ref="L130:O130" si="16">SUMIFS(L78:L126,$E78:$E126,$E130)</f>
        <v>287</v>
      </c>
      <c r="M130" s="9">
        <f t="shared" si="16"/>
        <v>370</v>
      </c>
      <c r="N130" s="9">
        <f t="shared" si="16"/>
        <v>433</v>
      </c>
      <c r="O130" s="9">
        <f t="shared" si="16"/>
        <v>533</v>
      </c>
      <c r="P130" s="9">
        <f t="shared" ref="P130:AA130" si="17">SUMIFS(P78:P126,$E78:$E126,$E130)</f>
        <v>509</v>
      </c>
      <c r="Q130" s="9">
        <f t="shared" si="17"/>
        <v>470</v>
      </c>
      <c r="R130" s="9">
        <f t="shared" si="17"/>
        <v>414</v>
      </c>
      <c r="S130" s="9">
        <f t="shared" si="17"/>
        <v>408</v>
      </c>
      <c r="T130" s="9">
        <f t="shared" si="17"/>
        <v>356</v>
      </c>
      <c r="U130" s="9">
        <f t="shared" si="17"/>
        <v>398</v>
      </c>
      <c r="V130" s="9">
        <f t="shared" si="17"/>
        <v>403</v>
      </c>
      <c r="W130" s="9">
        <f t="shared" si="17"/>
        <v>311</v>
      </c>
      <c r="X130" s="9">
        <f t="shared" si="17"/>
        <v>194</v>
      </c>
      <c r="Y130" s="9">
        <f t="shared" si="17"/>
        <v>91</v>
      </c>
      <c r="Z130" s="9">
        <f t="shared" si="17"/>
        <v>0</v>
      </c>
      <c r="AA130" s="9">
        <f t="shared" si="17"/>
        <v>0</v>
      </c>
      <c r="AE130" s="59"/>
      <c r="AI130" s="2"/>
      <c r="AJ130" s="2"/>
    </row>
    <row r="131" spans="1:36" ht="12.75" customHeight="1" thickBot="1" x14ac:dyDescent="0.25">
      <c r="A131" s="11"/>
      <c r="E131" s="11"/>
      <c r="F131" s="3" t="s">
        <v>154</v>
      </c>
      <c r="H131" s="9">
        <f>SUMIFS(H78:H126,$E78:$E126,"")</f>
        <v>125</v>
      </c>
      <c r="I131" s="9">
        <f>SUMIFS(I78:I126,$E78:$E126,"")</f>
        <v>127</v>
      </c>
      <c r="J131" s="9">
        <f>SUMIFS(J78:J126,$E78:$E126,"")</f>
        <v>130</v>
      </c>
      <c r="K131" s="9">
        <f>SUMIFS(K78:K126,$E78:$E126,"")</f>
        <v>149</v>
      </c>
      <c r="L131" s="9">
        <f t="shared" ref="L131:O131" si="18">SUMIFS(L78:L126,$E78:$E126,"")</f>
        <v>210</v>
      </c>
      <c r="M131" s="9">
        <f t="shared" si="18"/>
        <v>258</v>
      </c>
      <c r="N131" s="9">
        <f t="shared" si="18"/>
        <v>292</v>
      </c>
      <c r="O131" s="9">
        <f t="shared" si="18"/>
        <v>238</v>
      </c>
      <c r="P131" s="9">
        <f t="shared" ref="P131:AA131" si="19">SUMIFS(P78:P126,$E78:$E126,"")</f>
        <v>241</v>
      </c>
      <c r="Q131" s="9">
        <f t="shared" si="19"/>
        <v>221</v>
      </c>
      <c r="R131" s="9">
        <f t="shared" si="19"/>
        <v>224</v>
      </c>
      <c r="S131" s="9">
        <f t="shared" si="19"/>
        <v>190</v>
      </c>
      <c r="T131" s="9">
        <f t="shared" si="19"/>
        <v>208</v>
      </c>
      <c r="U131" s="9">
        <f t="shared" si="19"/>
        <v>203</v>
      </c>
      <c r="V131" s="9">
        <f t="shared" si="19"/>
        <v>190</v>
      </c>
      <c r="W131" s="9">
        <f t="shared" si="19"/>
        <v>224</v>
      </c>
      <c r="X131" s="9">
        <f t="shared" si="19"/>
        <v>255</v>
      </c>
      <c r="Y131" s="9">
        <f t="shared" si="19"/>
        <v>317</v>
      </c>
      <c r="Z131" s="9">
        <f>SUMIFS(Z78:Z126,$E78:$E126,"")</f>
        <v>406</v>
      </c>
      <c r="AA131" s="9">
        <f t="shared" si="19"/>
        <v>410</v>
      </c>
      <c r="AE131" s="59"/>
    </row>
    <row r="132" spans="1:36" ht="12.75" customHeight="1" thickTop="1" x14ac:dyDescent="0.2">
      <c r="A132" s="22" t="s">
        <v>155</v>
      </c>
      <c r="B132" s="22"/>
      <c r="D132" s="16"/>
      <c r="E132" s="16"/>
      <c r="F132" s="15"/>
      <c r="H132" s="17">
        <f>SUM(H130:H131)</f>
        <v>402</v>
      </c>
      <c r="I132" s="17">
        <f>SUM(I130:I131)</f>
        <v>365</v>
      </c>
      <c r="J132" s="17">
        <f>SUM(J130:J131)</f>
        <v>360</v>
      </c>
      <c r="K132" s="17">
        <f>SUM(K130:K131)</f>
        <v>387</v>
      </c>
      <c r="L132" s="17">
        <f t="shared" ref="L132:O132" si="20">SUM(L130:L131)</f>
        <v>497</v>
      </c>
      <c r="M132" s="17">
        <f t="shared" si="20"/>
        <v>628</v>
      </c>
      <c r="N132" s="17">
        <f t="shared" si="20"/>
        <v>725</v>
      </c>
      <c r="O132" s="17">
        <f t="shared" si="20"/>
        <v>771</v>
      </c>
      <c r="P132" s="17">
        <f t="shared" ref="P132" si="21">SUM(P130:P131)</f>
        <v>750</v>
      </c>
      <c r="Q132" s="17">
        <f t="shared" ref="Q132" si="22">SUM(Q130:Q131)</f>
        <v>691</v>
      </c>
      <c r="R132" s="17">
        <f t="shared" ref="R132" si="23">SUM(R130:R131)</f>
        <v>638</v>
      </c>
      <c r="S132" s="17">
        <f t="shared" ref="S132" si="24">SUM(S130:S131)</f>
        <v>598</v>
      </c>
      <c r="T132" s="17">
        <f t="shared" ref="T132" si="25">SUM(T130:T131)</f>
        <v>564</v>
      </c>
      <c r="U132" s="17">
        <f t="shared" ref="U132" si="26">SUM(U130:U131)</f>
        <v>601</v>
      </c>
      <c r="V132" s="17">
        <f t="shared" ref="V132" si="27">SUM(V130:V131)</f>
        <v>593</v>
      </c>
      <c r="W132" s="17">
        <f t="shared" ref="W132" si="28">SUM(W130:W131)</f>
        <v>535</v>
      </c>
      <c r="X132" s="17">
        <f t="shared" ref="X132" si="29">SUM(X130:X131)</f>
        <v>449</v>
      </c>
      <c r="Y132" s="17">
        <f t="shared" ref="Y132" si="30">SUM(Y130:Y131)</f>
        <v>408</v>
      </c>
      <c r="Z132" s="17">
        <f t="shared" ref="Z132" si="31">SUM(Z130:Z131)</f>
        <v>406</v>
      </c>
      <c r="AA132" s="17">
        <f t="shared" ref="AA132" si="32">SUM(AA130:AA131)</f>
        <v>410</v>
      </c>
      <c r="AE132" s="59"/>
    </row>
    <row r="133" spans="1:36" ht="12.75" customHeight="1" x14ac:dyDescent="0.2">
      <c r="A133" s="23"/>
      <c r="B133" s="23"/>
      <c r="F133" s="3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9"/>
      <c r="AE133" s="59"/>
    </row>
    <row r="134" spans="1:36" ht="12.75" customHeight="1" x14ac:dyDescent="0.2">
      <c r="A134" s="2"/>
      <c r="B134" s="2"/>
      <c r="C134" s="2"/>
      <c r="D134" s="2"/>
      <c r="F134" s="11" t="s">
        <v>104</v>
      </c>
      <c r="H134" s="9">
        <v>140</v>
      </c>
      <c r="I134" s="9">
        <v>139</v>
      </c>
      <c r="J134" s="9">
        <v>108</v>
      </c>
      <c r="K134" s="9">
        <v>137</v>
      </c>
      <c r="L134" s="9">
        <v>135</v>
      </c>
      <c r="M134" s="9">
        <v>132</v>
      </c>
      <c r="N134" s="9">
        <v>114</v>
      </c>
      <c r="O134" s="9">
        <v>125</v>
      </c>
      <c r="P134" s="9">
        <v>133</v>
      </c>
      <c r="Q134" s="9">
        <v>152</v>
      </c>
      <c r="R134" s="9">
        <v>146</v>
      </c>
      <c r="S134" s="9">
        <v>69</v>
      </c>
      <c r="T134" s="9">
        <v>68</v>
      </c>
      <c r="U134" s="9">
        <v>55</v>
      </c>
      <c r="V134" s="9">
        <v>49</v>
      </c>
      <c r="W134" s="9">
        <v>61</v>
      </c>
      <c r="X134" s="9">
        <v>67</v>
      </c>
      <c r="Y134" s="9">
        <v>52</v>
      </c>
      <c r="Z134" s="9">
        <v>54</v>
      </c>
      <c r="AA134" s="9">
        <v>51</v>
      </c>
      <c r="AE134" s="59"/>
    </row>
    <row r="135" spans="1:36" ht="12.75" customHeight="1" thickBot="1" x14ac:dyDescent="0.25">
      <c r="A135" s="11"/>
      <c r="F135" s="3"/>
      <c r="G135" s="10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E135" s="59"/>
    </row>
    <row r="136" spans="1:36" ht="12.75" customHeight="1" thickTop="1" x14ac:dyDescent="0.2">
      <c r="A136" s="15" t="s">
        <v>156</v>
      </c>
      <c r="B136" s="16"/>
      <c r="D136" s="16"/>
      <c r="H136" s="17">
        <f>H75+H132</f>
        <v>3245</v>
      </c>
      <c r="I136" s="17">
        <f>I75+I132</f>
        <v>3254</v>
      </c>
      <c r="J136" s="17">
        <f>J75+J132</f>
        <v>3203</v>
      </c>
      <c r="K136" s="17">
        <f>K75+K132</f>
        <v>3224</v>
      </c>
      <c r="L136" s="17">
        <f t="shared" ref="L136:AA136" si="33">L75+L132</f>
        <v>3303</v>
      </c>
      <c r="M136" s="17">
        <f t="shared" si="33"/>
        <v>3273</v>
      </c>
      <c r="N136" s="17">
        <f t="shared" si="33"/>
        <v>3105</v>
      </c>
      <c r="O136" s="17">
        <f t="shared" si="33"/>
        <v>2996</v>
      </c>
      <c r="P136" s="17">
        <f t="shared" si="33"/>
        <v>2967</v>
      </c>
      <c r="Q136" s="17">
        <f t="shared" si="33"/>
        <v>3015</v>
      </c>
      <c r="R136" s="17">
        <f t="shared" si="33"/>
        <v>2929</v>
      </c>
      <c r="S136" s="17">
        <f t="shared" si="33"/>
        <v>2759</v>
      </c>
      <c r="T136" s="17">
        <f t="shared" si="33"/>
        <v>2685</v>
      </c>
      <c r="U136" s="17">
        <f t="shared" si="33"/>
        <v>2631</v>
      </c>
      <c r="V136" s="17">
        <f t="shared" si="33"/>
        <v>2492</v>
      </c>
      <c r="W136" s="17">
        <f t="shared" si="33"/>
        <v>2378</v>
      </c>
      <c r="X136" s="17">
        <f t="shared" si="33"/>
        <v>2229</v>
      </c>
      <c r="Y136" s="17">
        <f t="shared" si="33"/>
        <v>2110</v>
      </c>
      <c r="Z136" s="17">
        <f t="shared" si="33"/>
        <v>2100</v>
      </c>
      <c r="AA136" s="17">
        <f t="shared" si="33"/>
        <v>2148</v>
      </c>
      <c r="AB136" s="9"/>
      <c r="AE136" s="59"/>
    </row>
    <row r="137" spans="1:36" ht="12.75" customHeight="1" x14ac:dyDescent="0.2">
      <c r="A137" s="3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9"/>
      <c r="Y137" s="9"/>
      <c r="Z137" s="9"/>
      <c r="AA137" s="18"/>
      <c r="AB137" s="9"/>
      <c r="AE137" s="59"/>
    </row>
    <row r="138" spans="1:36" ht="12.75" customHeight="1" x14ac:dyDescent="0.2">
      <c r="A138" s="7" t="s">
        <v>157</v>
      </c>
      <c r="B138" s="2"/>
      <c r="C138" s="2"/>
      <c r="D138" s="2"/>
      <c r="F138" s="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E138" s="59"/>
    </row>
    <row r="139" spans="1:36" ht="12.75" customHeight="1" x14ac:dyDescent="0.2">
      <c r="A139" s="2"/>
      <c r="B139" s="2" t="s">
        <v>158</v>
      </c>
      <c r="C139" s="2" t="s">
        <v>30</v>
      </c>
      <c r="D139" s="2" t="s">
        <v>159</v>
      </c>
      <c r="E139" s="2" t="s">
        <v>108</v>
      </c>
      <c r="F139" s="2" t="s">
        <v>160</v>
      </c>
      <c r="H139" s="10">
        <v>0</v>
      </c>
      <c r="I139" s="8">
        <v>1</v>
      </c>
      <c r="J139" s="9">
        <v>57</v>
      </c>
      <c r="K139" s="9">
        <v>79</v>
      </c>
      <c r="L139" s="9">
        <v>86</v>
      </c>
      <c r="M139" s="9">
        <v>117</v>
      </c>
      <c r="N139" s="9">
        <v>149</v>
      </c>
      <c r="O139" s="9">
        <v>247</v>
      </c>
      <c r="P139" s="9">
        <v>237</v>
      </c>
      <c r="Q139" s="9">
        <v>238</v>
      </c>
      <c r="R139" s="9">
        <v>234</v>
      </c>
      <c r="S139" s="9">
        <v>241</v>
      </c>
      <c r="T139" s="9">
        <v>240</v>
      </c>
      <c r="U139" s="9">
        <v>294</v>
      </c>
      <c r="V139" s="9">
        <v>307</v>
      </c>
      <c r="W139" s="9">
        <v>340</v>
      </c>
      <c r="X139" s="9">
        <v>533</v>
      </c>
      <c r="Y139" s="9">
        <v>458</v>
      </c>
      <c r="Z139" s="9">
        <v>492</v>
      </c>
      <c r="AA139" s="9">
        <v>370</v>
      </c>
      <c r="AC139" s="58" t="s">
        <v>400</v>
      </c>
      <c r="AD139" s="59" t="s">
        <v>401</v>
      </c>
      <c r="AE139" s="59"/>
    </row>
    <row r="140" spans="1:36" ht="12.75" customHeight="1" x14ac:dyDescent="0.2">
      <c r="A140" s="2"/>
      <c r="B140" s="2" t="s">
        <v>158</v>
      </c>
      <c r="C140" s="2" t="s">
        <v>30</v>
      </c>
      <c r="D140" s="2" t="s">
        <v>159</v>
      </c>
      <c r="E140" s="2"/>
      <c r="F140" s="2" t="s">
        <v>160</v>
      </c>
      <c r="H140" s="10">
        <v>3</v>
      </c>
      <c r="I140" s="8">
        <v>59</v>
      </c>
      <c r="J140" s="9">
        <v>158</v>
      </c>
      <c r="K140" s="9">
        <v>265</v>
      </c>
      <c r="L140" s="9">
        <v>311</v>
      </c>
      <c r="M140" s="9">
        <v>348</v>
      </c>
      <c r="N140" s="9">
        <v>443</v>
      </c>
      <c r="O140" s="9">
        <v>465</v>
      </c>
      <c r="P140" s="9">
        <v>498</v>
      </c>
      <c r="Q140" s="9">
        <v>466</v>
      </c>
      <c r="R140" s="9">
        <v>398</v>
      </c>
      <c r="S140" s="9">
        <v>407</v>
      </c>
      <c r="T140" s="9">
        <v>465</v>
      </c>
      <c r="U140" s="9">
        <v>525</v>
      </c>
      <c r="V140" s="9">
        <v>546</v>
      </c>
      <c r="W140" s="9">
        <v>793</v>
      </c>
      <c r="X140" s="9">
        <v>812</v>
      </c>
      <c r="Y140" s="9">
        <v>815</v>
      </c>
      <c r="Z140" s="9">
        <v>821</v>
      </c>
      <c r="AA140" s="9">
        <v>740</v>
      </c>
      <c r="AC140" s="58" t="s">
        <v>400</v>
      </c>
      <c r="AD140" s="58" t="s">
        <v>402</v>
      </c>
      <c r="AE140" s="59"/>
    </row>
    <row r="141" spans="1:36" ht="12.75" customHeight="1" x14ac:dyDescent="0.2">
      <c r="A141" s="2"/>
      <c r="B141" s="2"/>
      <c r="C141" s="2"/>
      <c r="D141" s="2"/>
      <c r="E141" s="2"/>
      <c r="F141" s="2"/>
      <c r="H141" s="10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C141" s="58"/>
      <c r="AD141" s="58"/>
      <c r="AE141" s="59"/>
    </row>
    <row r="142" spans="1:36" ht="12.75" customHeight="1" x14ac:dyDescent="0.2">
      <c r="A142" s="2"/>
      <c r="B142" s="2" t="s">
        <v>158</v>
      </c>
      <c r="C142" s="2" t="s">
        <v>30</v>
      </c>
      <c r="D142" s="2" t="s">
        <v>161</v>
      </c>
      <c r="E142" s="2" t="s">
        <v>108</v>
      </c>
      <c r="F142" s="2" t="s">
        <v>162</v>
      </c>
      <c r="G142" s="11"/>
      <c r="H142" s="10">
        <v>146</v>
      </c>
      <c r="I142" s="8">
        <v>134</v>
      </c>
      <c r="J142" s="9">
        <v>81</v>
      </c>
      <c r="K142" s="9">
        <v>104</v>
      </c>
      <c r="L142" s="9">
        <v>98</v>
      </c>
      <c r="M142" s="9">
        <v>81</v>
      </c>
      <c r="N142" s="9">
        <v>66</v>
      </c>
      <c r="O142" s="9">
        <v>2</v>
      </c>
      <c r="P142" s="9">
        <v>16</v>
      </c>
      <c r="Q142" s="9">
        <v>23</v>
      </c>
      <c r="R142" s="9">
        <v>40</v>
      </c>
      <c r="S142" s="9">
        <v>31</v>
      </c>
      <c r="T142" s="9">
        <v>30</v>
      </c>
      <c r="U142" s="9">
        <v>41</v>
      </c>
      <c r="V142" s="9">
        <v>49</v>
      </c>
      <c r="W142" s="9">
        <v>10</v>
      </c>
      <c r="X142" s="9">
        <v>0</v>
      </c>
      <c r="Y142" s="9">
        <v>0</v>
      </c>
      <c r="Z142" s="9">
        <v>0</v>
      </c>
      <c r="AA142" s="9">
        <v>0</v>
      </c>
      <c r="AC142" s="59" t="s">
        <v>403</v>
      </c>
      <c r="AE142" s="59"/>
    </row>
    <row r="143" spans="1:36" ht="12.75" customHeight="1" x14ac:dyDescent="0.2">
      <c r="A143" s="2"/>
      <c r="B143" s="2" t="s">
        <v>158</v>
      </c>
      <c r="C143" s="2" t="s">
        <v>30</v>
      </c>
      <c r="D143" s="2" t="s">
        <v>161</v>
      </c>
      <c r="E143" s="2"/>
      <c r="F143" s="2" t="s">
        <v>162</v>
      </c>
      <c r="H143" s="10">
        <v>433</v>
      </c>
      <c r="I143" s="8">
        <v>403</v>
      </c>
      <c r="J143" s="9">
        <v>293</v>
      </c>
      <c r="K143" s="9">
        <v>186</v>
      </c>
      <c r="L143" s="9">
        <v>183</v>
      </c>
      <c r="M143" s="9">
        <v>190</v>
      </c>
      <c r="N143" s="9">
        <v>218</v>
      </c>
      <c r="O143" s="9">
        <v>186</v>
      </c>
      <c r="P143" s="9">
        <v>186</v>
      </c>
      <c r="Q143" s="9">
        <v>184</v>
      </c>
      <c r="R143" s="9">
        <v>176</v>
      </c>
      <c r="S143" s="9">
        <v>172</v>
      </c>
      <c r="T143" s="9">
        <v>150</v>
      </c>
      <c r="U143" s="9">
        <v>141</v>
      </c>
      <c r="V143" s="9">
        <v>132</v>
      </c>
      <c r="W143" s="9">
        <v>57</v>
      </c>
      <c r="X143" s="9">
        <v>0</v>
      </c>
      <c r="Y143" s="9">
        <v>0</v>
      </c>
      <c r="Z143" s="9">
        <v>0</v>
      </c>
      <c r="AA143" s="9">
        <v>0</v>
      </c>
      <c r="AC143" s="59" t="s">
        <v>403</v>
      </c>
      <c r="AE143" s="59"/>
    </row>
    <row r="144" spans="1:36" ht="12.75" customHeight="1" x14ac:dyDescent="0.2">
      <c r="A144" s="2"/>
      <c r="B144" s="2"/>
      <c r="C144" s="2"/>
      <c r="D144" s="2"/>
      <c r="E144" s="2"/>
      <c r="F144" s="2"/>
      <c r="G144" s="10"/>
      <c r="H144" s="10"/>
      <c r="I144" s="10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E144" s="59"/>
    </row>
    <row r="145" spans="1:31" ht="12.75" customHeight="1" x14ac:dyDescent="0.2">
      <c r="A145" s="8"/>
      <c r="B145" s="8" t="s">
        <v>158</v>
      </c>
      <c r="C145" s="8" t="s">
        <v>30</v>
      </c>
      <c r="D145" s="11" t="s">
        <v>163</v>
      </c>
      <c r="E145" s="8" t="s">
        <v>108</v>
      </c>
      <c r="F145" s="8" t="s">
        <v>164</v>
      </c>
      <c r="G145" s="11"/>
      <c r="H145" s="10">
        <v>0</v>
      </c>
      <c r="I145" s="8">
        <v>0</v>
      </c>
      <c r="J145" s="18">
        <v>13</v>
      </c>
      <c r="K145" s="18">
        <v>20</v>
      </c>
      <c r="L145" s="18">
        <v>13</v>
      </c>
      <c r="M145" s="18">
        <v>12</v>
      </c>
      <c r="N145" s="18">
        <v>10</v>
      </c>
      <c r="O145" s="18">
        <v>2</v>
      </c>
      <c r="P145" s="18">
        <v>2</v>
      </c>
      <c r="Q145" s="18">
        <v>4</v>
      </c>
      <c r="R145" s="18">
        <v>9</v>
      </c>
      <c r="S145" s="18">
        <v>6</v>
      </c>
      <c r="T145" s="18">
        <v>6</v>
      </c>
      <c r="U145" s="18">
        <v>10</v>
      </c>
      <c r="V145" s="18">
        <v>18</v>
      </c>
      <c r="W145" s="18">
        <v>4</v>
      </c>
      <c r="X145" s="18">
        <v>0</v>
      </c>
      <c r="Y145" s="18">
        <v>0</v>
      </c>
      <c r="Z145" s="18">
        <v>0</v>
      </c>
      <c r="AA145" s="18">
        <v>0</v>
      </c>
      <c r="AC145" s="59" t="s">
        <v>404</v>
      </c>
      <c r="AE145" s="59"/>
    </row>
    <row r="146" spans="1:31" ht="12.75" customHeight="1" x14ac:dyDescent="0.2">
      <c r="A146" s="8"/>
      <c r="B146" s="8" t="s">
        <v>158</v>
      </c>
      <c r="C146" s="8" t="s">
        <v>30</v>
      </c>
      <c r="D146" s="11" t="s">
        <v>163</v>
      </c>
      <c r="E146" s="8"/>
      <c r="F146" s="8" t="s">
        <v>164</v>
      </c>
      <c r="G146" s="10"/>
      <c r="H146" s="10">
        <v>0</v>
      </c>
      <c r="I146" s="8">
        <v>10</v>
      </c>
      <c r="J146" s="18">
        <v>40</v>
      </c>
      <c r="K146" s="18">
        <v>59</v>
      </c>
      <c r="L146" s="18">
        <v>52</v>
      </c>
      <c r="M146" s="18">
        <v>54</v>
      </c>
      <c r="N146" s="18">
        <v>58</v>
      </c>
      <c r="O146" s="18">
        <v>64</v>
      </c>
      <c r="P146" s="18">
        <v>79</v>
      </c>
      <c r="Q146" s="18">
        <v>80</v>
      </c>
      <c r="R146" s="18">
        <v>72</v>
      </c>
      <c r="S146" s="18">
        <v>72</v>
      </c>
      <c r="T146" s="18">
        <v>81</v>
      </c>
      <c r="U146" s="18">
        <v>61</v>
      </c>
      <c r="V146" s="18">
        <v>51</v>
      </c>
      <c r="W146" s="18">
        <v>30</v>
      </c>
      <c r="X146" s="18">
        <v>0</v>
      </c>
      <c r="Y146" s="18">
        <v>0</v>
      </c>
      <c r="Z146" s="18">
        <v>0</v>
      </c>
      <c r="AA146" s="18">
        <v>0</v>
      </c>
      <c r="AC146" s="59" t="s">
        <v>404</v>
      </c>
      <c r="AE146" s="59"/>
    </row>
    <row r="147" spans="1:31" ht="12.75" customHeight="1" x14ac:dyDescent="0.2">
      <c r="A147" s="8"/>
      <c r="B147" s="8"/>
      <c r="C147" s="10"/>
      <c r="D147" s="11"/>
      <c r="E147" s="8"/>
      <c r="F147" s="8"/>
      <c r="G147" s="10"/>
      <c r="H147" s="10"/>
      <c r="I147" s="10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E147" s="59"/>
    </row>
    <row r="148" spans="1:31" ht="12.75" customHeight="1" x14ac:dyDescent="0.2">
      <c r="A148" s="2"/>
      <c r="B148" s="2" t="s">
        <v>158</v>
      </c>
      <c r="C148" s="2" t="s">
        <v>78</v>
      </c>
      <c r="D148" s="2" t="s">
        <v>165</v>
      </c>
      <c r="E148" s="24"/>
      <c r="F148" s="12" t="s">
        <v>166</v>
      </c>
      <c r="G148" s="11" t="s">
        <v>26</v>
      </c>
      <c r="H148" s="11"/>
      <c r="I148" s="11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>
        <v>11</v>
      </c>
      <c r="W148" s="9">
        <v>38</v>
      </c>
      <c r="X148" s="9">
        <v>69</v>
      </c>
      <c r="Y148" s="9">
        <v>93</v>
      </c>
      <c r="Z148" s="9">
        <v>98</v>
      </c>
      <c r="AA148" s="9">
        <v>122</v>
      </c>
      <c r="AB148" s="58"/>
      <c r="AE148" s="59"/>
    </row>
    <row r="149" spans="1:31" ht="12.75" customHeight="1" x14ac:dyDescent="0.2">
      <c r="A149" s="2"/>
      <c r="B149" s="2"/>
      <c r="C149" s="2"/>
      <c r="D149" s="2"/>
      <c r="E149" s="24"/>
      <c r="F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58"/>
      <c r="AE149" s="59"/>
    </row>
    <row r="150" spans="1:31" ht="12.75" customHeight="1" x14ac:dyDescent="0.2">
      <c r="B150" s="8" t="s">
        <v>158</v>
      </c>
      <c r="D150" s="21" t="s">
        <v>167</v>
      </c>
      <c r="E150" s="11" t="s">
        <v>108</v>
      </c>
      <c r="F150" s="3" t="s">
        <v>168</v>
      </c>
      <c r="G150" s="11"/>
      <c r="H150" s="18">
        <f>SUMIFS(H139:H146,$E139:$E146,$E150)</f>
        <v>146</v>
      </c>
      <c r="I150" s="18">
        <f>SUMIFS(I139:I146,$E139:$E146,$E150)</f>
        <v>135</v>
      </c>
      <c r="J150" s="18">
        <f>SUMIFS(J139:J146,$E139:$E146,$E150)</f>
        <v>151</v>
      </c>
      <c r="K150" s="18">
        <f>SUMIFS(K139:K146,$E139:$E146,$E150)</f>
        <v>203</v>
      </c>
      <c r="L150" s="18">
        <f t="shared" ref="L150:O150" si="34">SUMIFS(L139:L146,$E139:$E146,$E150)</f>
        <v>197</v>
      </c>
      <c r="M150" s="18">
        <f t="shared" si="34"/>
        <v>210</v>
      </c>
      <c r="N150" s="18">
        <f t="shared" si="34"/>
        <v>225</v>
      </c>
      <c r="O150" s="18">
        <f t="shared" si="34"/>
        <v>251</v>
      </c>
      <c r="P150" s="18">
        <f t="shared" ref="P150:AA150" si="35">SUMIFS(P139:P146,$E139:$E146,$E150)</f>
        <v>255</v>
      </c>
      <c r="Q150" s="18">
        <f t="shared" si="35"/>
        <v>265</v>
      </c>
      <c r="R150" s="18">
        <f t="shared" si="35"/>
        <v>283</v>
      </c>
      <c r="S150" s="18">
        <f t="shared" si="35"/>
        <v>278</v>
      </c>
      <c r="T150" s="18">
        <f t="shared" si="35"/>
        <v>276</v>
      </c>
      <c r="U150" s="18">
        <f t="shared" si="35"/>
        <v>345</v>
      </c>
      <c r="V150" s="18">
        <f t="shared" si="35"/>
        <v>374</v>
      </c>
      <c r="W150" s="18">
        <f t="shared" si="35"/>
        <v>354</v>
      </c>
      <c r="X150" s="18">
        <f t="shared" si="35"/>
        <v>533</v>
      </c>
      <c r="Y150" s="18">
        <f t="shared" si="35"/>
        <v>458</v>
      </c>
      <c r="Z150" s="18">
        <f t="shared" si="35"/>
        <v>492</v>
      </c>
      <c r="AA150" s="18">
        <f t="shared" si="35"/>
        <v>370</v>
      </c>
      <c r="AB150" s="18"/>
      <c r="AE150" s="59"/>
    </row>
    <row r="151" spans="1:31" ht="12.75" customHeight="1" thickBot="1" x14ac:dyDescent="0.25">
      <c r="B151" s="2" t="s">
        <v>158</v>
      </c>
      <c r="E151" s="11"/>
      <c r="F151" s="3" t="s">
        <v>169</v>
      </c>
      <c r="H151" s="18">
        <f>SUMIFS(H139:H146,$E139:$E146,"")</f>
        <v>436</v>
      </c>
      <c r="I151" s="18">
        <f>SUMIFS(I139:I146,$E139:$E146,"")</f>
        <v>472</v>
      </c>
      <c r="J151" s="18">
        <f>SUMIFS(J139:J146,$E139:$E146,"")</f>
        <v>491</v>
      </c>
      <c r="K151" s="18">
        <f>SUMIFS(K139:K146,$E139:$E146,"")</f>
        <v>510</v>
      </c>
      <c r="L151" s="18">
        <f t="shared" ref="L151:O151" si="36">SUMIFS(L139:L146,$E139:$E146,"")</f>
        <v>546</v>
      </c>
      <c r="M151" s="18">
        <f t="shared" si="36"/>
        <v>592</v>
      </c>
      <c r="N151" s="18">
        <f t="shared" si="36"/>
        <v>719</v>
      </c>
      <c r="O151" s="18">
        <f t="shared" si="36"/>
        <v>715</v>
      </c>
      <c r="P151" s="18">
        <f t="shared" ref="P151:U151" si="37">SUMIFS(P139:P146,$E139:$E146,"")</f>
        <v>763</v>
      </c>
      <c r="Q151" s="18">
        <f t="shared" si="37"/>
        <v>730</v>
      </c>
      <c r="R151" s="18">
        <f t="shared" si="37"/>
        <v>646</v>
      </c>
      <c r="S151" s="18">
        <f t="shared" si="37"/>
        <v>651</v>
      </c>
      <c r="T151" s="18">
        <f t="shared" si="37"/>
        <v>696</v>
      </c>
      <c r="U151" s="18">
        <f t="shared" si="37"/>
        <v>727</v>
      </c>
      <c r="V151" s="18">
        <f>SUMIFS(V139:V148,$E139:$E148,"")</f>
        <v>740</v>
      </c>
      <c r="W151" s="18">
        <f t="shared" ref="W151:AA151" si="38">SUMIFS(W139:W148,$E139:$E148,"")</f>
        <v>918</v>
      </c>
      <c r="X151" s="18">
        <f t="shared" si="38"/>
        <v>881</v>
      </c>
      <c r="Y151" s="18">
        <f t="shared" si="38"/>
        <v>908</v>
      </c>
      <c r="Z151" s="18">
        <f t="shared" si="38"/>
        <v>919</v>
      </c>
      <c r="AA151" s="18">
        <f t="shared" si="38"/>
        <v>862</v>
      </c>
      <c r="AB151" s="9"/>
      <c r="AE151" s="59"/>
    </row>
    <row r="152" spans="1:31" ht="12.75" customHeight="1" thickTop="1" x14ac:dyDescent="0.2">
      <c r="B152" s="22" t="s">
        <v>170</v>
      </c>
      <c r="D152" s="16"/>
      <c r="E152" s="16"/>
      <c r="F152" s="15"/>
      <c r="H152" s="17">
        <f t="shared" ref="H152" si="39">H150+H151</f>
        <v>582</v>
      </c>
      <c r="I152" s="17">
        <f t="shared" ref="I152:J152" si="40">I150+I151</f>
        <v>607</v>
      </c>
      <c r="J152" s="17">
        <f t="shared" si="40"/>
        <v>642</v>
      </c>
      <c r="K152" s="17">
        <f t="shared" ref="K152:O152" si="41">K150+K151</f>
        <v>713</v>
      </c>
      <c r="L152" s="17">
        <f t="shared" si="41"/>
        <v>743</v>
      </c>
      <c r="M152" s="17">
        <f t="shared" si="41"/>
        <v>802</v>
      </c>
      <c r="N152" s="17">
        <f t="shared" si="41"/>
        <v>944</v>
      </c>
      <c r="O152" s="17">
        <f t="shared" si="41"/>
        <v>966</v>
      </c>
      <c r="P152" s="17">
        <f t="shared" ref="P152:AA152" si="42">P150+P151</f>
        <v>1018</v>
      </c>
      <c r="Q152" s="17">
        <f t="shared" si="42"/>
        <v>995</v>
      </c>
      <c r="R152" s="17">
        <f t="shared" si="42"/>
        <v>929</v>
      </c>
      <c r="S152" s="17">
        <f t="shared" si="42"/>
        <v>929</v>
      </c>
      <c r="T152" s="17">
        <f t="shared" si="42"/>
        <v>972</v>
      </c>
      <c r="U152" s="17">
        <f t="shared" si="42"/>
        <v>1072</v>
      </c>
      <c r="V152" s="17">
        <f t="shared" si="42"/>
        <v>1114</v>
      </c>
      <c r="W152" s="17">
        <f t="shared" si="42"/>
        <v>1272</v>
      </c>
      <c r="X152" s="17">
        <f t="shared" si="42"/>
        <v>1414</v>
      </c>
      <c r="Y152" s="17">
        <f t="shared" si="42"/>
        <v>1366</v>
      </c>
      <c r="Z152" s="17">
        <f t="shared" si="42"/>
        <v>1411</v>
      </c>
      <c r="AA152" s="17">
        <f t="shared" si="42"/>
        <v>1232</v>
      </c>
      <c r="AB152" s="9"/>
      <c r="AE152" s="59"/>
    </row>
    <row r="153" spans="1:31" ht="12.75" customHeight="1" x14ac:dyDescent="0.2">
      <c r="B153" s="23"/>
      <c r="F153" s="3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AE153" s="59"/>
    </row>
    <row r="154" spans="1:31" ht="12.75" customHeight="1" x14ac:dyDescent="0.2">
      <c r="B154" s="37" t="s">
        <v>171</v>
      </c>
      <c r="C154" s="37" t="s">
        <v>30</v>
      </c>
      <c r="D154" s="37" t="s">
        <v>172</v>
      </c>
      <c r="E154" s="37" t="s">
        <v>108</v>
      </c>
      <c r="F154" s="37" t="s">
        <v>173</v>
      </c>
      <c r="H154" s="10">
        <v>129</v>
      </c>
      <c r="I154" s="8">
        <v>107</v>
      </c>
      <c r="J154" s="9">
        <v>65</v>
      </c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E154" s="59"/>
    </row>
    <row r="155" spans="1:31" ht="12.75" customHeight="1" x14ac:dyDescent="0.2">
      <c r="B155" s="37" t="s">
        <v>171</v>
      </c>
      <c r="C155" s="37" t="s">
        <v>30</v>
      </c>
      <c r="D155" s="37" t="s">
        <v>172</v>
      </c>
      <c r="E155" s="37"/>
      <c r="F155" s="37" t="s">
        <v>173</v>
      </c>
      <c r="H155" s="10">
        <v>93</v>
      </c>
      <c r="I155" s="8">
        <v>33</v>
      </c>
      <c r="J155" s="9">
        <v>5</v>
      </c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E155" s="59"/>
    </row>
    <row r="156" spans="1:31" ht="12.75" customHeight="1" x14ac:dyDescent="0.2">
      <c r="A156" s="2"/>
      <c r="B156" s="2"/>
      <c r="C156" s="2"/>
      <c r="D156" s="2"/>
      <c r="E156" s="2"/>
      <c r="F156" s="2"/>
      <c r="H156" s="10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E156" s="59"/>
    </row>
    <row r="157" spans="1:31" ht="12.75" customHeight="1" x14ac:dyDescent="0.2">
      <c r="A157" s="2"/>
      <c r="B157" s="2" t="s">
        <v>171</v>
      </c>
      <c r="C157" s="2" t="s">
        <v>30</v>
      </c>
      <c r="D157" s="2" t="s">
        <v>174</v>
      </c>
      <c r="E157" s="2" t="s">
        <v>108</v>
      </c>
      <c r="F157" s="2" t="s">
        <v>175</v>
      </c>
      <c r="H157" s="10">
        <v>0</v>
      </c>
      <c r="I157" s="8">
        <v>11</v>
      </c>
      <c r="J157" s="9">
        <v>62</v>
      </c>
      <c r="K157" s="9">
        <v>81</v>
      </c>
      <c r="L157" s="9">
        <v>79</v>
      </c>
      <c r="M157" s="9">
        <v>60</v>
      </c>
      <c r="N157" s="9">
        <v>70</v>
      </c>
      <c r="O157" s="9">
        <v>45</v>
      </c>
      <c r="P157" s="9">
        <v>22</v>
      </c>
      <c r="Q157" s="9">
        <v>19</v>
      </c>
      <c r="R157" s="9">
        <v>11</v>
      </c>
      <c r="S157" s="9">
        <v>22</v>
      </c>
      <c r="T157" s="9">
        <v>31</v>
      </c>
      <c r="U157" s="9">
        <v>26</v>
      </c>
      <c r="V157" s="9">
        <v>31</v>
      </c>
      <c r="W157" s="9">
        <v>28</v>
      </c>
      <c r="X157" s="9">
        <v>80</v>
      </c>
      <c r="Y157" s="9">
        <v>64</v>
      </c>
      <c r="Z157" s="9">
        <v>0</v>
      </c>
      <c r="AA157" s="9">
        <v>0</v>
      </c>
      <c r="AC157" s="58" t="s">
        <v>405</v>
      </c>
      <c r="AD157" s="58" t="s">
        <v>406</v>
      </c>
      <c r="AE157" s="59"/>
    </row>
    <row r="158" spans="1:31" ht="12.75" customHeight="1" x14ac:dyDescent="0.2">
      <c r="A158" s="2"/>
      <c r="B158" s="2" t="s">
        <v>171</v>
      </c>
      <c r="C158" s="2" t="s">
        <v>30</v>
      </c>
      <c r="D158" s="2" t="s">
        <v>174</v>
      </c>
      <c r="E158" s="2"/>
      <c r="F158" s="2" t="s">
        <v>175</v>
      </c>
      <c r="H158" s="10">
        <v>42</v>
      </c>
      <c r="I158" s="8">
        <v>64</v>
      </c>
      <c r="J158" s="9">
        <v>63</v>
      </c>
      <c r="K158" s="9">
        <v>75</v>
      </c>
      <c r="L158" s="9">
        <v>75</v>
      </c>
      <c r="M158" s="9">
        <v>81</v>
      </c>
      <c r="N158" s="9">
        <v>57</v>
      </c>
      <c r="O158" s="9">
        <v>59</v>
      </c>
      <c r="P158" s="9">
        <v>66</v>
      </c>
      <c r="Q158" s="9">
        <v>69</v>
      </c>
      <c r="R158" s="9">
        <v>74</v>
      </c>
      <c r="S158" s="9">
        <v>79</v>
      </c>
      <c r="T158" s="9">
        <v>85</v>
      </c>
      <c r="U158" s="9">
        <v>84</v>
      </c>
      <c r="V158" s="9">
        <v>58</v>
      </c>
      <c r="W158" s="9">
        <v>66</v>
      </c>
      <c r="X158" s="9">
        <v>21</v>
      </c>
      <c r="Y158" s="9">
        <v>18</v>
      </c>
      <c r="Z158" s="9">
        <v>0</v>
      </c>
      <c r="AA158" s="9">
        <v>0</v>
      </c>
      <c r="AC158" s="58" t="s">
        <v>405</v>
      </c>
      <c r="AD158" s="58" t="s">
        <v>406</v>
      </c>
      <c r="AE158" s="59"/>
    </row>
    <row r="159" spans="1:31" ht="12.75" customHeight="1" x14ac:dyDescent="0.2">
      <c r="A159" s="2"/>
      <c r="B159" s="2"/>
      <c r="C159" s="2"/>
      <c r="D159" s="2"/>
      <c r="E159" s="2"/>
      <c r="F159" s="2"/>
      <c r="H159" s="10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C159" s="58"/>
      <c r="AD159" s="58"/>
      <c r="AE159" s="59"/>
    </row>
    <row r="160" spans="1:31" ht="12.75" customHeight="1" x14ac:dyDescent="0.2">
      <c r="A160" s="2"/>
      <c r="B160" s="2" t="s">
        <v>176</v>
      </c>
      <c r="C160" s="2" t="s">
        <v>30</v>
      </c>
      <c r="D160" s="2" t="s">
        <v>100</v>
      </c>
      <c r="F160" s="1" t="s">
        <v>101</v>
      </c>
      <c r="H160" s="10">
        <v>7</v>
      </c>
      <c r="I160" s="8">
        <v>10</v>
      </c>
      <c r="J160" s="9">
        <v>5</v>
      </c>
      <c r="K160" s="9">
        <v>3</v>
      </c>
      <c r="L160" s="9">
        <v>11</v>
      </c>
      <c r="M160" s="9">
        <v>0</v>
      </c>
      <c r="N160" s="9">
        <v>0</v>
      </c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E160" s="59"/>
    </row>
    <row r="161" spans="1:36" ht="12.75" customHeight="1" x14ac:dyDescent="0.2">
      <c r="A161" s="2"/>
      <c r="B161" s="2"/>
      <c r="C161" s="2"/>
      <c r="D161" s="2"/>
      <c r="E161" s="2"/>
      <c r="F161" s="2"/>
      <c r="H161" s="10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C161" s="58"/>
      <c r="AD161" s="58"/>
      <c r="AE161" s="59"/>
    </row>
    <row r="162" spans="1:36" s="2" customFormat="1" ht="12.75" customHeight="1" x14ac:dyDescent="0.2">
      <c r="E162" s="1"/>
      <c r="F162" s="11" t="s">
        <v>104</v>
      </c>
      <c r="H162" s="84">
        <v>0</v>
      </c>
      <c r="I162" s="2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67">
        <v>1</v>
      </c>
      <c r="W162" s="67">
        <v>0</v>
      </c>
      <c r="X162" s="67">
        <v>2</v>
      </c>
      <c r="Y162" s="67">
        <v>0</v>
      </c>
      <c r="Z162" s="67">
        <v>1</v>
      </c>
      <c r="AA162" s="67">
        <v>1</v>
      </c>
      <c r="AB162" s="59"/>
      <c r="AC162" s="59"/>
      <c r="AD162" s="59"/>
      <c r="AE162" s="59"/>
      <c r="AI162" s="1"/>
      <c r="AJ162" s="1"/>
    </row>
    <row r="163" spans="1:36" s="2" customFormat="1" ht="12.75" customHeight="1" thickBot="1" x14ac:dyDescent="0.25">
      <c r="H163" s="76"/>
      <c r="I163" s="76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59"/>
      <c r="AC163" s="59"/>
      <c r="AD163" s="59"/>
      <c r="AE163" s="59"/>
    </row>
    <row r="164" spans="1:36" ht="12.75" customHeight="1" thickTop="1" x14ac:dyDescent="0.2">
      <c r="A164" s="22" t="s">
        <v>177</v>
      </c>
      <c r="B164" s="25"/>
      <c r="C164" s="2"/>
      <c r="D164" s="22"/>
      <c r="E164" s="8"/>
      <c r="F164" s="26"/>
      <c r="H164" s="69">
        <f>SUM(H152:H161)</f>
        <v>853</v>
      </c>
      <c r="I164" s="69">
        <f>SUM(I152:I161)</f>
        <v>832</v>
      </c>
      <c r="J164" s="69">
        <f>SUM(J152:J161)</f>
        <v>842</v>
      </c>
      <c r="K164" s="69">
        <f>SUM(K152:K161)</f>
        <v>872</v>
      </c>
      <c r="L164" s="69">
        <f t="shared" ref="L164:AA164" si="43">SUM(L152:L161)</f>
        <v>908</v>
      </c>
      <c r="M164" s="69">
        <f t="shared" si="43"/>
        <v>943</v>
      </c>
      <c r="N164" s="69">
        <f t="shared" si="43"/>
        <v>1071</v>
      </c>
      <c r="O164" s="69">
        <f t="shared" si="43"/>
        <v>1070</v>
      </c>
      <c r="P164" s="69">
        <f t="shared" si="43"/>
        <v>1106</v>
      </c>
      <c r="Q164" s="69">
        <f t="shared" si="43"/>
        <v>1083</v>
      </c>
      <c r="R164" s="69">
        <f t="shared" si="43"/>
        <v>1014</v>
      </c>
      <c r="S164" s="69">
        <f t="shared" si="43"/>
        <v>1030</v>
      </c>
      <c r="T164" s="69">
        <f t="shared" si="43"/>
        <v>1088</v>
      </c>
      <c r="U164" s="69">
        <f t="shared" si="43"/>
        <v>1182</v>
      </c>
      <c r="V164" s="69">
        <f t="shared" si="43"/>
        <v>1203</v>
      </c>
      <c r="W164" s="69">
        <f t="shared" si="43"/>
        <v>1366</v>
      </c>
      <c r="X164" s="69">
        <f t="shared" si="43"/>
        <v>1515</v>
      </c>
      <c r="Y164" s="69">
        <f t="shared" si="43"/>
        <v>1448</v>
      </c>
      <c r="Z164" s="69">
        <f t="shared" si="43"/>
        <v>1411</v>
      </c>
      <c r="AA164" s="69">
        <f t="shared" si="43"/>
        <v>1232</v>
      </c>
      <c r="AB164" s="66"/>
      <c r="AC164" s="58"/>
      <c r="AD164" s="58"/>
      <c r="AI164" s="2"/>
      <c r="AJ164" s="2"/>
    </row>
    <row r="165" spans="1:36" ht="12.75" customHeight="1" x14ac:dyDescent="0.2">
      <c r="A165" s="2"/>
      <c r="C165" s="2"/>
      <c r="D165" s="2"/>
      <c r="E165" s="2"/>
      <c r="F165" s="27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</row>
    <row r="166" spans="1:36" ht="12.75" customHeight="1" x14ac:dyDescent="0.2">
      <c r="A166" s="7" t="s">
        <v>178</v>
      </c>
      <c r="B166" s="2"/>
      <c r="C166" s="2"/>
      <c r="D166" s="2"/>
      <c r="F166" s="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E166" s="59"/>
    </row>
    <row r="167" spans="1:36" ht="12.75" customHeight="1" x14ac:dyDescent="0.2">
      <c r="A167" s="2"/>
      <c r="B167" s="2" t="s">
        <v>179</v>
      </c>
      <c r="C167" s="2" t="s">
        <v>30</v>
      </c>
      <c r="D167" s="2" t="s">
        <v>180</v>
      </c>
      <c r="E167" s="2" t="s">
        <v>108</v>
      </c>
      <c r="F167" s="2" t="s">
        <v>181</v>
      </c>
      <c r="H167" s="8">
        <v>0</v>
      </c>
      <c r="I167" s="8">
        <v>1</v>
      </c>
      <c r="J167" s="9">
        <v>23</v>
      </c>
      <c r="K167" s="9">
        <v>47</v>
      </c>
      <c r="L167" s="9">
        <v>103</v>
      </c>
      <c r="M167" s="9">
        <v>94</v>
      </c>
      <c r="N167" s="9">
        <v>82</v>
      </c>
      <c r="O167" s="9">
        <v>80</v>
      </c>
      <c r="P167" s="9">
        <v>72</v>
      </c>
      <c r="Q167" s="9">
        <v>89</v>
      </c>
      <c r="R167" s="9">
        <v>110</v>
      </c>
      <c r="S167" s="9">
        <v>115</v>
      </c>
      <c r="T167" s="9">
        <v>116</v>
      </c>
      <c r="U167" s="9">
        <v>119</v>
      </c>
      <c r="V167" s="9">
        <v>78</v>
      </c>
      <c r="W167" s="9">
        <v>57</v>
      </c>
      <c r="X167" s="9">
        <v>38</v>
      </c>
      <c r="Y167" s="9">
        <v>20</v>
      </c>
      <c r="Z167" s="9">
        <v>0</v>
      </c>
      <c r="AA167" s="9">
        <v>0</v>
      </c>
      <c r="AD167" s="58" t="s">
        <v>407</v>
      </c>
      <c r="AE167" s="59"/>
    </row>
    <row r="168" spans="1:36" ht="12.75" customHeight="1" x14ac:dyDescent="0.2">
      <c r="A168" s="2"/>
      <c r="B168" s="2" t="s">
        <v>179</v>
      </c>
      <c r="C168" s="2" t="s">
        <v>30</v>
      </c>
      <c r="D168" s="2" t="s">
        <v>180</v>
      </c>
      <c r="E168" s="2"/>
      <c r="F168" s="2" t="s">
        <v>181</v>
      </c>
      <c r="H168" s="8">
        <v>1</v>
      </c>
      <c r="I168" s="8">
        <v>10</v>
      </c>
      <c r="J168" s="9">
        <v>0</v>
      </c>
      <c r="K168" s="9">
        <v>0</v>
      </c>
      <c r="L168" s="9">
        <v>0</v>
      </c>
      <c r="M168" s="9">
        <v>0</v>
      </c>
      <c r="N168" s="9">
        <v>10</v>
      </c>
      <c r="O168" s="9">
        <v>2</v>
      </c>
      <c r="P168" s="9">
        <v>5</v>
      </c>
      <c r="Q168" s="9">
        <v>12</v>
      </c>
      <c r="R168" s="9">
        <v>7</v>
      </c>
      <c r="S168" s="9">
        <v>23</v>
      </c>
      <c r="T168" s="9">
        <v>19</v>
      </c>
      <c r="U168" s="9">
        <v>15</v>
      </c>
      <c r="V168" s="9">
        <v>28</v>
      </c>
      <c r="W168" s="9">
        <v>39</v>
      </c>
      <c r="X168" s="9">
        <v>78</v>
      </c>
      <c r="Y168" s="9">
        <v>107</v>
      </c>
      <c r="Z168" s="9">
        <v>130</v>
      </c>
      <c r="AA168" s="9">
        <v>145</v>
      </c>
      <c r="AC168" s="58" t="s">
        <v>408</v>
      </c>
      <c r="AD168" s="59" t="s">
        <v>409</v>
      </c>
      <c r="AE168" s="59"/>
    </row>
    <row r="169" spans="1:36" ht="12.75" customHeight="1" x14ac:dyDescent="0.2">
      <c r="A169" s="2"/>
      <c r="B169" s="2" t="s">
        <v>179</v>
      </c>
      <c r="C169" s="2" t="s">
        <v>30</v>
      </c>
      <c r="D169" s="2" t="s">
        <v>182</v>
      </c>
      <c r="F169" s="2" t="s">
        <v>183</v>
      </c>
      <c r="G169" s="10"/>
      <c r="H169" s="8">
        <v>222</v>
      </c>
      <c r="I169" s="8">
        <v>235</v>
      </c>
      <c r="J169" s="9">
        <v>261</v>
      </c>
      <c r="K169" s="9">
        <v>244</v>
      </c>
      <c r="L169" s="9">
        <v>188</v>
      </c>
      <c r="M169" s="9">
        <v>148</v>
      </c>
      <c r="N169" s="9">
        <v>128</v>
      </c>
      <c r="O169" s="9">
        <v>116</v>
      </c>
      <c r="P169" s="9">
        <v>95</v>
      </c>
      <c r="Q169" s="9">
        <v>63</v>
      </c>
      <c r="R169" s="9">
        <v>37</v>
      </c>
      <c r="S169" s="9">
        <v>24</v>
      </c>
      <c r="T169" s="9">
        <v>11</v>
      </c>
      <c r="U169" s="9">
        <v>14</v>
      </c>
      <c r="V169" s="9">
        <v>15</v>
      </c>
      <c r="W169" s="9">
        <v>12</v>
      </c>
      <c r="X169" s="9">
        <v>10</v>
      </c>
      <c r="Y169" s="9">
        <v>11</v>
      </c>
      <c r="Z169" s="9">
        <v>16</v>
      </c>
      <c r="AA169" s="9">
        <v>13</v>
      </c>
      <c r="AE169" s="59"/>
    </row>
    <row r="170" spans="1:36" ht="12.75" customHeight="1" x14ac:dyDescent="0.2">
      <c r="A170" s="2"/>
      <c r="B170" s="2"/>
      <c r="C170" s="2"/>
      <c r="D170" s="2"/>
      <c r="E170" s="2"/>
      <c r="F170" s="2"/>
      <c r="G170" s="10"/>
      <c r="H170" s="10"/>
      <c r="I170" s="10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E170" s="59"/>
    </row>
    <row r="171" spans="1:36" ht="12.75" customHeight="1" x14ac:dyDescent="0.2">
      <c r="A171" s="2"/>
      <c r="B171" s="2" t="s">
        <v>184</v>
      </c>
      <c r="C171" s="2" t="s">
        <v>30</v>
      </c>
      <c r="D171" s="2" t="s">
        <v>185</v>
      </c>
      <c r="E171" s="2"/>
      <c r="F171" s="2" t="s">
        <v>186</v>
      </c>
      <c r="G171" s="11"/>
      <c r="H171" s="8">
        <v>144</v>
      </c>
      <c r="I171" s="8">
        <v>158</v>
      </c>
      <c r="J171" s="9">
        <v>158</v>
      </c>
      <c r="K171" s="9">
        <v>152</v>
      </c>
      <c r="L171" s="9">
        <v>138</v>
      </c>
      <c r="M171" s="9">
        <v>154</v>
      </c>
      <c r="N171" s="9">
        <v>150</v>
      </c>
      <c r="O171" s="9">
        <v>134</v>
      </c>
      <c r="P171" s="9">
        <v>125</v>
      </c>
      <c r="Q171" s="9">
        <v>112</v>
      </c>
      <c r="R171" s="9">
        <v>111</v>
      </c>
      <c r="S171" s="9">
        <v>95</v>
      </c>
      <c r="T171" s="9">
        <v>84</v>
      </c>
      <c r="U171" s="9">
        <v>94</v>
      </c>
      <c r="V171" s="9">
        <v>97</v>
      </c>
      <c r="W171" s="9">
        <v>107</v>
      </c>
      <c r="X171" s="9">
        <v>102</v>
      </c>
      <c r="Y171" s="9">
        <v>109</v>
      </c>
      <c r="Z171" s="9">
        <v>152</v>
      </c>
      <c r="AA171" s="9">
        <v>196</v>
      </c>
      <c r="AC171" s="58" t="s">
        <v>410</v>
      </c>
      <c r="AD171" s="59" t="s">
        <v>411</v>
      </c>
      <c r="AE171" s="59"/>
    </row>
    <row r="172" spans="1:36" ht="12.75" customHeight="1" x14ac:dyDescent="0.2">
      <c r="A172" s="2"/>
      <c r="B172" s="2" t="s">
        <v>184</v>
      </c>
      <c r="C172" s="2" t="s">
        <v>187</v>
      </c>
      <c r="D172" s="2" t="s">
        <v>188</v>
      </c>
      <c r="E172" s="1" t="s">
        <v>108</v>
      </c>
      <c r="F172" s="2" t="s">
        <v>189</v>
      </c>
      <c r="G172" s="10"/>
      <c r="H172" s="8">
        <v>11</v>
      </c>
      <c r="I172" s="8">
        <v>7</v>
      </c>
      <c r="J172" s="9">
        <v>20</v>
      </c>
      <c r="K172" s="9">
        <v>20</v>
      </c>
      <c r="L172" s="9">
        <v>27</v>
      </c>
      <c r="M172" s="9">
        <v>32</v>
      </c>
      <c r="N172" s="9">
        <v>46</v>
      </c>
      <c r="O172" s="9">
        <v>73</v>
      </c>
      <c r="P172" s="9">
        <v>72</v>
      </c>
      <c r="Q172" s="9">
        <v>62</v>
      </c>
      <c r="R172" s="9">
        <v>57</v>
      </c>
      <c r="S172" s="9">
        <v>64</v>
      </c>
      <c r="T172" s="9">
        <v>60</v>
      </c>
      <c r="U172" s="9">
        <v>64</v>
      </c>
      <c r="V172" s="9">
        <v>51</v>
      </c>
      <c r="W172" s="9">
        <v>32</v>
      </c>
      <c r="X172" s="9">
        <v>16</v>
      </c>
      <c r="Y172" s="9">
        <v>8</v>
      </c>
      <c r="Z172" s="9">
        <v>0</v>
      </c>
      <c r="AA172" s="9">
        <v>0</v>
      </c>
      <c r="AC172" s="58" t="s">
        <v>412</v>
      </c>
      <c r="AE172" s="59"/>
    </row>
    <row r="173" spans="1:36" ht="12.75" customHeight="1" x14ac:dyDescent="0.2">
      <c r="A173" s="2"/>
      <c r="B173" s="2" t="s">
        <v>184</v>
      </c>
      <c r="C173" s="1" t="s">
        <v>187</v>
      </c>
      <c r="D173" s="2" t="s">
        <v>188</v>
      </c>
      <c r="F173" s="2" t="s">
        <v>189</v>
      </c>
      <c r="H173" s="8">
        <v>12</v>
      </c>
      <c r="I173" s="8">
        <v>8</v>
      </c>
      <c r="J173" s="9">
        <v>4</v>
      </c>
      <c r="K173" s="9">
        <v>5</v>
      </c>
      <c r="L173" s="9">
        <v>9</v>
      </c>
      <c r="M173" s="9">
        <v>25</v>
      </c>
      <c r="N173" s="9">
        <v>29</v>
      </c>
      <c r="O173" s="9">
        <v>20</v>
      </c>
      <c r="P173" s="9">
        <v>24</v>
      </c>
      <c r="Q173" s="9">
        <v>32</v>
      </c>
      <c r="R173" s="9">
        <v>35</v>
      </c>
      <c r="S173" s="9">
        <v>34</v>
      </c>
      <c r="T173" s="9">
        <v>32</v>
      </c>
      <c r="U173" s="9">
        <v>24</v>
      </c>
      <c r="V173" s="9">
        <v>26</v>
      </c>
      <c r="W173" s="9">
        <v>51</v>
      </c>
      <c r="X173" s="9">
        <v>60</v>
      </c>
      <c r="Y173" s="9">
        <v>64</v>
      </c>
      <c r="Z173" s="9">
        <v>58</v>
      </c>
      <c r="AA173" s="9">
        <v>68</v>
      </c>
      <c r="AC173" s="58" t="s">
        <v>412</v>
      </c>
      <c r="AD173" s="58"/>
      <c r="AE173" s="59"/>
    </row>
    <row r="174" spans="1:36" ht="12.75" customHeight="1" x14ac:dyDescent="0.2">
      <c r="A174" s="2"/>
      <c r="B174" s="12" t="s">
        <v>184</v>
      </c>
      <c r="C174" s="2" t="s">
        <v>30</v>
      </c>
      <c r="D174" s="2" t="s">
        <v>190</v>
      </c>
      <c r="F174" s="2" t="s">
        <v>191</v>
      </c>
      <c r="H174" s="8">
        <v>13</v>
      </c>
      <c r="I174" s="8">
        <v>10</v>
      </c>
      <c r="J174" s="9">
        <v>14</v>
      </c>
      <c r="K174" s="9">
        <v>15</v>
      </c>
      <c r="L174" s="9">
        <v>17</v>
      </c>
      <c r="M174" s="9">
        <v>14</v>
      </c>
      <c r="N174" s="9">
        <v>19</v>
      </c>
      <c r="O174" s="9">
        <v>18</v>
      </c>
      <c r="P174" s="9">
        <v>16</v>
      </c>
      <c r="Q174" s="9">
        <v>12</v>
      </c>
      <c r="R174" s="9">
        <v>14</v>
      </c>
      <c r="S174" s="9">
        <v>15</v>
      </c>
      <c r="T174" s="9">
        <v>14</v>
      </c>
      <c r="U174" s="9">
        <v>24</v>
      </c>
      <c r="V174" s="9">
        <v>25</v>
      </c>
      <c r="W174" s="9">
        <v>20</v>
      </c>
      <c r="X174" s="9">
        <v>24</v>
      </c>
      <c r="Y174" s="9">
        <v>10</v>
      </c>
      <c r="Z174" s="9">
        <v>7</v>
      </c>
      <c r="AA174" s="9">
        <v>6</v>
      </c>
      <c r="AE174" s="59"/>
    </row>
    <row r="175" spans="1:36" ht="12.75" customHeight="1" x14ac:dyDescent="0.2">
      <c r="A175" s="2"/>
      <c r="B175" s="2"/>
      <c r="C175" s="2"/>
      <c r="D175" s="2"/>
      <c r="E175" s="2"/>
      <c r="F175" s="2"/>
      <c r="G175" s="10"/>
      <c r="H175" s="10"/>
      <c r="I175" s="10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E175" s="59"/>
    </row>
    <row r="176" spans="1:36" ht="12.75" customHeight="1" x14ac:dyDescent="0.2">
      <c r="A176" s="2"/>
      <c r="B176" s="2" t="s">
        <v>192</v>
      </c>
      <c r="C176" s="2" t="s">
        <v>30</v>
      </c>
      <c r="D176" s="2" t="s">
        <v>193</v>
      </c>
      <c r="F176" s="1" t="s">
        <v>194</v>
      </c>
      <c r="G176" s="10"/>
      <c r="H176" s="8">
        <v>159</v>
      </c>
      <c r="I176" s="8">
        <v>153</v>
      </c>
      <c r="J176" s="9">
        <v>173</v>
      </c>
      <c r="K176" s="9">
        <v>178</v>
      </c>
      <c r="L176" s="9">
        <v>175</v>
      </c>
      <c r="M176" s="9">
        <v>151</v>
      </c>
      <c r="N176" s="9">
        <v>168</v>
      </c>
      <c r="O176" s="9">
        <v>130</v>
      </c>
      <c r="P176" s="9">
        <v>140</v>
      </c>
      <c r="Q176" s="9">
        <v>133</v>
      </c>
      <c r="R176" s="9">
        <v>157</v>
      </c>
      <c r="S176" s="9">
        <v>152</v>
      </c>
      <c r="T176" s="9">
        <v>171</v>
      </c>
      <c r="U176" s="9">
        <v>173</v>
      </c>
      <c r="V176" s="9">
        <v>169</v>
      </c>
      <c r="W176" s="9">
        <v>167</v>
      </c>
      <c r="X176" s="9">
        <v>167</v>
      </c>
      <c r="Y176" s="9">
        <v>151</v>
      </c>
      <c r="Z176" s="9">
        <v>133</v>
      </c>
      <c r="AA176" s="9">
        <v>15</v>
      </c>
      <c r="AE176" s="59"/>
    </row>
    <row r="177" spans="1:31" ht="12.75" customHeight="1" x14ac:dyDescent="0.2">
      <c r="A177" s="2"/>
      <c r="B177" s="2" t="s">
        <v>192</v>
      </c>
      <c r="C177" s="2" t="s">
        <v>30</v>
      </c>
      <c r="D177" s="2" t="s">
        <v>195</v>
      </c>
      <c r="F177" s="11" t="s">
        <v>196</v>
      </c>
      <c r="G177" s="10"/>
      <c r="H177" s="8">
        <v>32</v>
      </c>
      <c r="I177" s="8">
        <v>37</v>
      </c>
      <c r="J177" s="9">
        <v>40</v>
      </c>
      <c r="K177" s="9">
        <v>45</v>
      </c>
      <c r="L177" s="9">
        <v>28</v>
      </c>
      <c r="M177" s="9">
        <v>33</v>
      </c>
      <c r="N177" s="9">
        <v>26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E177" s="59"/>
    </row>
    <row r="178" spans="1:31" ht="12.75" customHeight="1" x14ac:dyDescent="0.2">
      <c r="A178" s="2"/>
      <c r="B178" s="2" t="s">
        <v>192</v>
      </c>
      <c r="C178" s="2" t="s">
        <v>30</v>
      </c>
      <c r="D178" s="2" t="s">
        <v>197</v>
      </c>
      <c r="F178" s="11" t="s">
        <v>198</v>
      </c>
      <c r="G178" s="10"/>
      <c r="H178" s="8">
        <v>479</v>
      </c>
      <c r="I178" s="8">
        <v>502</v>
      </c>
      <c r="J178" s="9">
        <v>511</v>
      </c>
      <c r="K178" s="9">
        <v>486</v>
      </c>
      <c r="L178" s="9">
        <v>391</v>
      </c>
      <c r="M178" s="9">
        <v>309</v>
      </c>
      <c r="N178" s="9">
        <v>154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E178" s="59"/>
    </row>
    <row r="179" spans="1:31" ht="12.75" customHeight="1" x14ac:dyDescent="0.2">
      <c r="A179" s="2"/>
      <c r="B179" s="2" t="s">
        <v>192</v>
      </c>
      <c r="C179" s="2" t="s">
        <v>30</v>
      </c>
      <c r="D179" s="2" t="s">
        <v>199</v>
      </c>
      <c r="F179" s="1" t="s">
        <v>192</v>
      </c>
      <c r="G179" s="10"/>
      <c r="H179" s="8">
        <v>0</v>
      </c>
      <c r="I179" s="8">
        <v>0</v>
      </c>
      <c r="J179" s="9"/>
      <c r="K179" s="9"/>
      <c r="L179" s="9">
        <v>11</v>
      </c>
      <c r="M179" s="9">
        <v>42</v>
      </c>
      <c r="N179" s="9">
        <v>147</v>
      </c>
      <c r="O179" s="9">
        <v>265</v>
      </c>
      <c r="P179" s="9">
        <v>222</v>
      </c>
      <c r="Q179" s="9">
        <v>233</v>
      </c>
      <c r="R179" s="9">
        <v>182</v>
      </c>
      <c r="S179" s="9">
        <v>173</v>
      </c>
      <c r="T179" s="9">
        <v>121</v>
      </c>
      <c r="U179" s="9">
        <v>107</v>
      </c>
      <c r="V179" s="9">
        <v>102</v>
      </c>
      <c r="W179" s="9">
        <v>55</v>
      </c>
      <c r="X179" s="9">
        <v>4</v>
      </c>
      <c r="Y179" s="9">
        <v>3</v>
      </c>
      <c r="Z179" s="9">
        <v>0</v>
      </c>
      <c r="AA179" s="9">
        <v>0</v>
      </c>
      <c r="AD179" s="59" t="s">
        <v>413</v>
      </c>
      <c r="AE179" s="59"/>
    </row>
    <row r="180" spans="1:31" ht="12.75" customHeight="1" x14ac:dyDescent="0.2">
      <c r="A180" s="2"/>
      <c r="B180" s="2" t="s">
        <v>192</v>
      </c>
      <c r="C180" s="2" t="s">
        <v>30</v>
      </c>
      <c r="D180" s="2" t="s">
        <v>200</v>
      </c>
      <c r="F180" s="2" t="s">
        <v>201</v>
      </c>
      <c r="H180" s="8">
        <v>112</v>
      </c>
      <c r="I180" s="8">
        <v>105</v>
      </c>
      <c r="J180" s="9">
        <v>132</v>
      </c>
      <c r="K180" s="9">
        <v>124</v>
      </c>
      <c r="L180" s="9">
        <v>158</v>
      </c>
      <c r="M180" s="9">
        <v>146</v>
      </c>
      <c r="N180" s="9">
        <v>136</v>
      </c>
      <c r="O180" s="9">
        <v>129</v>
      </c>
      <c r="P180" s="9">
        <v>119</v>
      </c>
      <c r="Q180" s="9">
        <v>97</v>
      </c>
      <c r="R180" s="9">
        <v>98</v>
      </c>
      <c r="S180" s="9">
        <v>104</v>
      </c>
      <c r="T180" s="9">
        <v>112</v>
      </c>
      <c r="U180" s="9">
        <v>91</v>
      </c>
      <c r="V180" s="9">
        <v>52</v>
      </c>
      <c r="W180" s="9">
        <v>44</v>
      </c>
      <c r="X180" s="9">
        <v>8</v>
      </c>
      <c r="Y180" s="9">
        <v>2</v>
      </c>
      <c r="Z180" s="9">
        <v>0</v>
      </c>
      <c r="AA180" s="9">
        <v>0</v>
      </c>
      <c r="AE180" s="59"/>
    </row>
    <row r="181" spans="1:31" ht="12.75" customHeight="1" x14ac:dyDescent="0.2">
      <c r="A181" s="2"/>
      <c r="B181" s="2" t="s">
        <v>192</v>
      </c>
      <c r="C181" s="2" t="s">
        <v>30</v>
      </c>
      <c r="D181" s="2" t="s">
        <v>202</v>
      </c>
      <c r="F181" s="1" t="s">
        <v>203</v>
      </c>
      <c r="H181" s="8">
        <v>24</v>
      </c>
      <c r="I181" s="8">
        <v>24</v>
      </c>
      <c r="J181" s="9">
        <v>15</v>
      </c>
      <c r="K181" s="9">
        <v>19</v>
      </c>
      <c r="L181" s="9">
        <v>16</v>
      </c>
      <c r="M181" s="9">
        <v>17</v>
      </c>
      <c r="N181" s="9">
        <v>11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E181" s="59"/>
    </row>
    <row r="182" spans="1:31" ht="12.75" customHeight="1" x14ac:dyDescent="0.2">
      <c r="A182" s="2"/>
      <c r="B182" s="2"/>
      <c r="C182" s="2"/>
      <c r="D182" s="2"/>
      <c r="E182" s="2"/>
      <c r="F182" s="2"/>
      <c r="G182" s="11"/>
      <c r="H182" s="11"/>
      <c r="I182" s="11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E182" s="59"/>
    </row>
    <row r="183" spans="1:31" ht="12.75" customHeight="1" x14ac:dyDescent="0.2">
      <c r="A183" s="2"/>
      <c r="B183" s="2" t="s">
        <v>204</v>
      </c>
      <c r="C183" s="2" t="s">
        <v>30</v>
      </c>
      <c r="D183" s="2" t="s">
        <v>205</v>
      </c>
      <c r="E183" s="11"/>
      <c r="F183" s="1" t="s">
        <v>206</v>
      </c>
      <c r="G183" s="11" t="s">
        <v>26</v>
      </c>
      <c r="H183" s="11"/>
      <c r="I183" s="11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>
        <v>1</v>
      </c>
      <c r="V183" s="9">
        <v>12</v>
      </c>
      <c r="W183" s="9">
        <v>22</v>
      </c>
      <c r="X183" s="9">
        <v>128</v>
      </c>
      <c r="Y183" s="9">
        <v>307</v>
      </c>
      <c r="Z183" s="9">
        <v>596</v>
      </c>
      <c r="AA183" s="9">
        <v>824</v>
      </c>
      <c r="AE183" s="59"/>
    </row>
    <row r="184" spans="1:31" ht="12.75" customHeight="1" x14ac:dyDescent="0.2">
      <c r="A184" s="2"/>
      <c r="B184" s="2"/>
      <c r="C184" s="2"/>
      <c r="D184" s="2"/>
      <c r="E184" s="11"/>
      <c r="G184" s="10"/>
      <c r="H184" s="10"/>
      <c r="I184" s="10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E184" s="59"/>
    </row>
    <row r="185" spans="1:31" ht="12.75" customHeight="1" x14ac:dyDescent="0.2">
      <c r="A185" s="2"/>
      <c r="B185" s="2" t="s">
        <v>204</v>
      </c>
      <c r="C185" s="2" t="s">
        <v>187</v>
      </c>
      <c r="D185" s="2" t="s">
        <v>207</v>
      </c>
      <c r="E185" s="1" t="s">
        <v>108</v>
      </c>
      <c r="F185" s="1" t="s">
        <v>208</v>
      </c>
      <c r="G185" s="10"/>
      <c r="H185" s="8">
        <v>174</v>
      </c>
      <c r="I185" s="8">
        <v>133</v>
      </c>
      <c r="J185" s="9">
        <v>163</v>
      </c>
      <c r="K185" s="9">
        <v>130</v>
      </c>
      <c r="L185" s="9">
        <v>148</v>
      </c>
      <c r="M185" s="9">
        <v>145</v>
      </c>
      <c r="N185" s="9">
        <v>210</v>
      </c>
      <c r="O185" s="9">
        <v>310</v>
      </c>
      <c r="P185" s="9">
        <v>286</v>
      </c>
      <c r="Q185" s="9">
        <v>296</v>
      </c>
      <c r="R185" s="9">
        <v>297</v>
      </c>
      <c r="S185" s="9">
        <v>293</v>
      </c>
      <c r="T185" s="9">
        <v>274</v>
      </c>
      <c r="U185" s="9">
        <v>369</v>
      </c>
      <c r="V185" s="9">
        <v>356</v>
      </c>
      <c r="W185" s="9">
        <v>469</v>
      </c>
      <c r="X185" s="9">
        <v>483</v>
      </c>
      <c r="Y185" s="9">
        <v>202</v>
      </c>
      <c r="Z185" s="9">
        <v>0</v>
      </c>
      <c r="AA185" s="9">
        <v>0</v>
      </c>
      <c r="AC185" s="58" t="s">
        <v>370</v>
      </c>
      <c r="AE185" s="59"/>
    </row>
    <row r="186" spans="1:31" ht="12.75" customHeight="1" x14ac:dyDescent="0.2">
      <c r="A186" s="2"/>
      <c r="B186" s="2" t="s">
        <v>204</v>
      </c>
      <c r="C186" s="2" t="s">
        <v>187</v>
      </c>
      <c r="D186" s="2" t="s">
        <v>207</v>
      </c>
      <c r="F186" s="1" t="s">
        <v>208</v>
      </c>
      <c r="G186" s="10"/>
      <c r="H186" s="8">
        <v>312</v>
      </c>
      <c r="I186" s="8">
        <v>280</v>
      </c>
      <c r="J186" s="9">
        <v>187</v>
      </c>
      <c r="K186" s="9">
        <v>264</v>
      </c>
      <c r="L186" s="9">
        <v>307</v>
      </c>
      <c r="M186" s="9">
        <v>354</v>
      </c>
      <c r="N186" s="9">
        <v>376</v>
      </c>
      <c r="O186" s="9">
        <v>378</v>
      </c>
      <c r="P186" s="9">
        <v>452</v>
      </c>
      <c r="Q186" s="9">
        <v>453</v>
      </c>
      <c r="R186" s="9">
        <v>477</v>
      </c>
      <c r="S186" s="9">
        <v>532</v>
      </c>
      <c r="T186" s="9">
        <v>579</v>
      </c>
      <c r="U186" s="9">
        <v>519</v>
      </c>
      <c r="V186" s="9">
        <v>532</v>
      </c>
      <c r="W186" s="9">
        <v>453</v>
      </c>
      <c r="X186" s="9">
        <v>513</v>
      </c>
      <c r="Y186" s="9">
        <v>638</v>
      </c>
      <c r="Z186" s="9">
        <v>662</v>
      </c>
      <c r="AA186" s="9">
        <v>323</v>
      </c>
      <c r="AC186" s="58" t="s">
        <v>370</v>
      </c>
      <c r="AE186" s="59"/>
    </row>
    <row r="187" spans="1:31" ht="12.75" customHeight="1" x14ac:dyDescent="0.2">
      <c r="A187" s="2"/>
      <c r="B187" s="2" t="s">
        <v>204</v>
      </c>
      <c r="C187" s="2" t="s">
        <v>187</v>
      </c>
      <c r="D187" s="53" t="s">
        <v>209</v>
      </c>
      <c r="E187" s="1" t="s">
        <v>108</v>
      </c>
      <c r="F187" s="14" t="s">
        <v>210</v>
      </c>
      <c r="G187" s="10"/>
      <c r="H187" s="8">
        <v>4</v>
      </c>
      <c r="I187" s="8">
        <v>7</v>
      </c>
      <c r="J187" s="9">
        <v>6</v>
      </c>
      <c r="K187" s="9">
        <v>12</v>
      </c>
      <c r="L187" s="9">
        <v>6</v>
      </c>
      <c r="M187" s="9">
        <v>11</v>
      </c>
      <c r="N187" s="9">
        <v>14</v>
      </c>
      <c r="O187" s="9">
        <v>17</v>
      </c>
      <c r="P187" s="9">
        <v>10</v>
      </c>
      <c r="Q187" s="9">
        <v>4</v>
      </c>
      <c r="R187" s="9">
        <v>5</v>
      </c>
      <c r="S187" s="9">
        <v>1</v>
      </c>
      <c r="T187" s="9">
        <v>0</v>
      </c>
      <c r="U187" s="9">
        <v>0</v>
      </c>
      <c r="V187" s="9">
        <v>1</v>
      </c>
      <c r="W187" s="9">
        <v>7</v>
      </c>
      <c r="X187" s="9">
        <v>0</v>
      </c>
      <c r="Y187" s="9">
        <v>0</v>
      </c>
      <c r="Z187" s="9">
        <v>0</v>
      </c>
      <c r="AA187" s="9">
        <v>0</v>
      </c>
      <c r="AE187" s="59"/>
    </row>
    <row r="188" spans="1:31" ht="12.75" customHeight="1" x14ac:dyDescent="0.2">
      <c r="A188" s="2"/>
      <c r="B188" s="2" t="s">
        <v>204</v>
      </c>
      <c r="C188" s="2" t="s">
        <v>187</v>
      </c>
      <c r="D188" s="53" t="s">
        <v>209</v>
      </c>
      <c r="F188" s="14" t="s">
        <v>210</v>
      </c>
      <c r="G188" s="10"/>
      <c r="H188" s="8">
        <v>56</v>
      </c>
      <c r="I188" s="8">
        <v>51</v>
      </c>
      <c r="J188" s="9">
        <v>58</v>
      </c>
      <c r="K188" s="9">
        <v>58</v>
      </c>
      <c r="L188" s="9">
        <v>75</v>
      </c>
      <c r="M188" s="9">
        <v>95</v>
      </c>
      <c r="N188" s="9">
        <v>114</v>
      </c>
      <c r="O188" s="9">
        <v>95</v>
      </c>
      <c r="P188" s="9">
        <v>67</v>
      </c>
      <c r="Q188" s="9">
        <v>51</v>
      </c>
      <c r="R188" s="9">
        <v>30</v>
      </c>
      <c r="S188" s="9">
        <v>4</v>
      </c>
      <c r="T188" s="9">
        <v>15</v>
      </c>
      <c r="U188" s="9">
        <v>25</v>
      </c>
      <c r="V188" s="9">
        <v>16</v>
      </c>
      <c r="W188" s="9">
        <v>44</v>
      </c>
      <c r="X188" s="9">
        <v>56</v>
      </c>
      <c r="Y188" s="9">
        <v>44</v>
      </c>
      <c r="Z188" s="9">
        <v>41</v>
      </c>
      <c r="AA188" s="9">
        <v>33</v>
      </c>
      <c r="AE188" s="59"/>
    </row>
    <row r="189" spans="1:31" ht="12.75" customHeight="1" x14ac:dyDescent="0.2">
      <c r="A189" s="2"/>
      <c r="B189" s="2" t="s">
        <v>204</v>
      </c>
      <c r="C189" s="2" t="s">
        <v>187</v>
      </c>
      <c r="D189" s="53" t="s">
        <v>211</v>
      </c>
      <c r="E189" s="1" t="s">
        <v>108</v>
      </c>
      <c r="F189" s="14" t="s">
        <v>212</v>
      </c>
      <c r="G189" s="10"/>
      <c r="H189" s="8">
        <v>0</v>
      </c>
      <c r="I189" s="8">
        <v>0</v>
      </c>
      <c r="J189" s="9">
        <v>0</v>
      </c>
      <c r="K189" s="9">
        <v>0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E189" s="59"/>
    </row>
    <row r="190" spans="1:31" ht="12.75" customHeight="1" thickBot="1" x14ac:dyDescent="0.25">
      <c r="A190" s="2"/>
      <c r="B190" s="2" t="s">
        <v>204</v>
      </c>
      <c r="C190" s="2" t="s">
        <v>187</v>
      </c>
      <c r="D190" s="53" t="s">
        <v>211</v>
      </c>
      <c r="F190" s="14" t="s">
        <v>212</v>
      </c>
      <c r="G190" s="10"/>
      <c r="H190" s="76">
        <v>2</v>
      </c>
      <c r="I190" s="76">
        <v>3</v>
      </c>
      <c r="J190" s="9">
        <v>0</v>
      </c>
      <c r="K190" s="9">
        <v>1</v>
      </c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E190" s="59"/>
    </row>
    <row r="191" spans="1:31" ht="12.75" customHeight="1" thickTop="1" x14ac:dyDescent="0.2">
      <c r="A191" s="2"/>
      <c r="B191" s="2" t="s">
        <v>204</v>
      </c>
      <c r="C191" s="2" t="s">
        <v>187</v>
      </c>
      <c r="D191" s="21" t="s">
        <v>167</v>
      </c>
      <c r="E191" s="11" t="s">
        <v>108</v>
      </c>
      <c r="F191" s="3" t="s">
        <v>213</v>
      </c>
      <c r="H191" s="17">
        <f>SUMIFS(H185:H190,$E185:$E190,$E191)</f>
        <v>178</v>
      </c>
      <c r="I191" s="17">
        <f>SUMIFS(I185:I190,$E185:$E190,$E191)</f>
        <v>140</v>
      </c>
      <c r="J191" s="17">
        <f>SUMIFS(J185:J190,$E185:$E190,$E191)</f>
        <v>169</v>
      </c>
      <c r="K191" s="17">
        <f>SUMIFS(K185:K190,$E185:$E190,$E191)</f>
        <v>142</v>
      </c>
      <c r="L191" s="17">
        <f t="shared" ref="L191:O191" si="44">SUMIFS(L185:L190,$E185:$E190,$E191)</f>
        <v>154</v>
      </c>
      <c r="M191" s="17">
        <f t="shared" si="44"/>
        <v>156</v>
      </c>
      <c r="N191" s="17">
        <f t="shared" si="44"/>
        <v>224</v>
      </c>
      <c r="O191" s="17">
        <f t="shared" si="44"/>
        <v>327</v>
      </c>
      <c r="P191" s="17">
        <f t="shared" ref="P191" si="45">SUMIFS(P185:P190,$E185:$E190,$E191)</f>
        <v>296</v>
      </c>
      <c r="Q191" s="17">
        <f t="shared" ref="Q191" si="46">SUMIFS(Q185:Q190,$E185:$E190,$E191)</f>
        <v>300</v>
      </c>
      <c r="R191" s="17">
        <f t="shared" ref="R191" si="47">SUMIFS(R185:R190,$E185:$E190,$E191)</f>
        <v>302</v>
      </c>
      <c r="S191" s="17">
        <f t="shared" ref="S191" si="48">SUMIFS(S185:S190,$E185:$E190,$E191)</f>
        <v>294</v>
      </c>
      <c r="T191" s="17">
        <f t="shared" ref="T191" si="49">SUMIFS(T185:T190,$E185:$E190,$E191)</f>
        <v>274</v>
      </c>
      <c r="U191" s="17">
        <f t="shared" ref="U191" si="50">SUMIFS(U185:U190,$E185:$E190,$E191)</f>
        <v>369</v>
      </c>
      <c r="V191" s="17">
        <f t="shared" ref="V191" si="51">SUMIFS(V185:V190,$E185:$E190,$E191)</f>
        <v>357</v>
      </c>
      <c r="W191" s="17">
        <f t="shared" ref="W191" si="52">SUMIFS(W185:W190,$E185:$E190,$E191)</f>
        <v>476</v>
      </c>
      <c r="X191" s="17">
        <f t="shared" ref="X191" si="53">SUMIFS(X185:X190,$E185:$E190,$E191)</f>
        <v>483</v>
      </c>
      <c r="Y191" s="17">
        <f t="shared" ref="Y191" si="54">SUMIFS(Y185:Y190,$E185:$E190,$E191)</f>
        <v>202</v>
      </c>
      <c r="Z191" s="17">
        <f t="shared" ref="Z191" si="55">SUMIFS(Z185:Z190,$E185:$E190,$E191)</f>
        <v>0</v>
      </c>
      <c r="AA191" s="17">
        <f t="shared" ref="AA191" si="56">SUMIFS(AA185:AA190,$E185:$E190,$E191)</f>
        <v>0</v>
      </c>
      <c r="AE191" s="59"/>
    </row>
    <row r="192" spans="1:31" ht="12.75" customHeight="1" x14ac:dyDescent="0.2">
      <c r="A192" s="2"/>
      <c r="B192" s="2" t="s">
        <v>204</v>
      </c>
      <c r="C192" s="2" t="s">
        <v>187</v>
      </c>
      <c r="D192" s="2"/>
      <c r="E192" s="11"/>
      <c r="F192" s="3" t="s">
        <v>214</v>
      </c>
      <c r="H192" s="9">
        <f>SUMIFS(H185:H190,$E185:$E190,"")</f>
        <v>370</v>
      </c>
      <c r="I192" s="9">
        <f>SUMIFS(I185:I190,$E185:$E190,"")</f>
        <v>334</v>
      </c>
      <c r="J192" s="9">
        <f>SUMIFS(J185:J190,$E185:$E190,"")</f>
        <v>245</v>
      </c>
      <c r="K192" s="9">
        <f>SUMIFS(K185:K190,$E185:$E190,"")</f>
        <v>323</v>
      </c>
      <c r="L192" s="9">
        <f t="shared" ref="L192:O192" si="57">SUMIFS(L185:L190,$E185:$E190,"")</f>
        <v>382</v>
      </c>
      <c r="M192" s="9">
        <f t="shared" si="57"/>
        <v>449</v>
      </c>
      <c r="N192" s="9">
        <f t="shared" si="57"/>
        <v>490</v>
      </c>
      <c r="O192" s="9">
        <f t="shared" si="57"/>
        <v>473</v>
      </c>
      <c r="P192" s="9">
        <f t="shared" ref="P192:AA192" si="58">SUMIFS(P185:P190,$E185:$E190,"")</f>
        <v>519</v>
      </c>
      <c r="Q192" s="9">
        <f t="shared" si="58"/>
        <v>504</v>
      </c>
      <c r="R192" s="9">
        <f t="shared" si="58"/>
        <v>507</v>
      </c>
      <c r="S192" s="9">
        <f t="shared" si="58"/>
        <v>536</v>
      </c>
      <c r="T192" s="9">
        <f t="shared" si="58"/>
        <v>594</v>
      </c>
      <c r="U192" s="9">
        <f t="shared" si="58"/>
        <v>544</v>
      </c>
      <c r="V192" s="9">
        <f t="shared" si="58"/>
        <v>548</v>
      </c>
      <c r="W192" s="9">
        <f t="shared" si="58"/>
        <v>497</v>
      </c>
      <c r="X192" s="9">
        <f t="shared" si="58"/>
        <v>569</v>
      </c>
      <c r="Y192" s="9">
        <f t="shared" si="58"/>
        <v>682</v>
      </c>
      <c r="Z192" s="9">
        <f t="shared" si="58"/>
        <v>703</v>
      </c>
      <c r="AA192" s="9">
        <f t="shared" si="58"/>
        <v>356</v>
      </c>
      <c r="AE192" s="59"/>
    </row>
    <row r="193" spans="1:36" ht="12.75" customHeight="1" x14ac:dyDescent="0.2">
      <c r="A193" s="2"/>
      <c r="B193" s="2"/>
      <c r="C193" s="2"/>
      <c r="D193" s="2"/>
      <c r="E193" s="2"/>
      <c r="F193" s="2"/>
      <c r="H193" s="79"/>
      <c r="I193" s="7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E193" s="59"/>
    </row>
    <row r="194" spans="1:36" ht="12.75" customHeight="1" x14ac:dyDescent="0.2">
      <c r="A194" s="2"/>
      <c r="B194" s="2" t="s">
        <v>215</v>
      </c>
      <c r="C194" s="2" t="s">
        <v>30</v>
      </c>
      <c r="D194" s="2" t="s">
        <v>216</v>
      </c>
      <c r="E194" s="2"/>
      <c r="F194" s="2" t="s">
        <v>217</v>
      </c>
      <c r="G194" s="10"/>
      <c r="H194" s="8">
        <v>39</v>
      </c>
      <c r="I194" s="8">
        <v>37</v>
      </c>
      <c r="J194" s="18">
        <v>41</v>
      </c>
      <c r="K194" s="18">
        <v>44</v>
      </c>
      <c r="L194" s="18">
        <v>30</v>
      </c>
      <c r="M194" s="18">
        <v>35</v>
      </c>
      <c r="N194" s="18">
        <v>33</v>
      </c>
      <c r="O194" s="18">
        <v>36</v>
      </c>
      <c r="P194" s="18">
        <v>47</v>
      </c>
      <c r="Q194" s="18">
        <v>46</v>
      </c>
      <c r="R194" s="18">
        <v>29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0</v>
      </c>
      <c r="AE194" s="59"/>
    </row>
    <row r="195" spans="1:36" ht="12.75" customHeight="1" x14ac:dyDescent="0.2">
      <c r="A195" s="2"/>
      <c r="B195" s="2" t="s">
        <v>215</v>
      </c>
      <c r="C195" s="2" t="s">
        <v>30</v>
      </c>
      <c r="D195" s="2" t="s">
        <v>218</v>
      </c>
      <c r="E195" s="11"/>
      <c r="F195" s="1" t="s">
        <v>219</v>
      </c>
      <c r="G195" s="10"/>
      <c r="H195" s="8">
        <v>15</v>
      </c>
      <c r="I195" s="8">
        <v>21</v>
      </c>
      <c r="J195" s="9">
        <v>21</v>
      </c>
      <c r="K195" s="9">
        <v>31</v>
      </c>
      <c r="L195" s="9">
        <v>31</v>
      </c>
      <c r="M195" s="9">
        <v>28</v>
      </c>
      <c r="N195" s="9">
        <v>18</v>
      </c>
      <c r="O195" s="9">
        <v>22</v>
      </c>
      <c r="P195" s="9">
        <v>25</v>
      </c>
      <c r="Q195" s="9">
        <v>27</v>
      </c>
      <c r="R195" s="9">
        <v>38</v>
      </c>
      <c r="S195" s="9">
        <v>124</v>
      </c>
      <c r="T195" s="9">
        <v>124</v>
      </c>
      <c r="U195" s="9">
        <v>117</v>
      </c>
      <c r="V195" s="9">
        <v>133</v>
      </c>
      <c r="W195" s="9">
        <v>122</v>
      </c>
      <c r="X195" s="9">
        <v>98</v>
      </c>
      <c r="Y195" s="9">
        <v>121</v>
      </c>
      <c r="Z195" s="9">
        <v>147</v>
      </c>
      <c r="AA195" s="9">
        <v>144</v>
      </c>
      <c r="AE195" s="59"/>
    </row>
    <row r="196" spans="1:36" ht="12.75" customHeight="1" x14ac:dyDescent="0.2">
      <c r="A196" s="2"/>
      <c r="B196" s="2" t="s">
        <v>215</v>
      </c>
      <c r="C196" s="2" t="s">
        <v>30</v>
      </c>
      <c r="D196" s="2" t="s">
        <v>220</v>
      </c>
      <c r="E196" s="2"/>
      <c r="F196" s="2" t="s">
        <v>221</v>
      </c>
      <c r="H196" s="8">
        <v>16</v>
      </c>
      <c r="I196" s="8">
        <v>18</v>
      </c>
      <c r="J196" s="9">
        <v>14</v>
      </c>
      <c r="K196" s="9">
        <v>11</v>
      </c>
      <c r="L196" s="9">
        <v>18</v>
      </c>
      <c r="M196" s="9">
        <v>14</v>
      </c>
      <c r="N196" s="9">
        <v>18</v>
      </c>
      <c r="O196" s="9">
        <v>24</v>
      </c>
      <c r="P196" s="9">
        <v>18</v>
      </c>
      <c r="Q196" s="9">
        <v>17</v>
      </c>
      <c r="R196" s="9">
        <v>16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E196" s="59"/>
    </row>
    <row r="197" spans="1:36" ht="12.75" customHeight="1" x14ac:dyDescent="0.2">
      <c r="A197" s="2"/>
      <c r="B197" s="2" t="s">
        <v>215</v>
      </c>
      <c r="C197" s="2" t="s">
        <v>30</v>
      </c>
      <c r="D197" s="2" t="s">
        <v>222</v>
      </c>
      <c r="E197" s="2"/>
      <c r="F197" s="2" t="s">
        <v>223</v>
      </c>
      <c r="H197" s="8">
        <v>80</v>
      </c>
      <c r="I197" s="8">
        <v>87</v>
      </c>
      <c r="J197" s="9">
        <v>83</v>
      </c>
      <c r="K197" s="9">
        <v>66</v>
      </c>
      <c r="L197" s="9">
        <v>58</v>
      </c>
      <c r="M197" s="9">
        <v>56</v>
      </c>
      <c r="N197" s="9">
        <v>45</v>
      </c>
      <c r="O197" s="9">
        <v>37</v>
      </c>
      <c r="P197" s="9">
        <v>28</v>
      </c>
      <c r="Q197" s="9">
        <v>22</v>
      </c>
      <c r="R197" s="9">
        <v>24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E197" s="59"/>
    </row>
    <row r="198" spans="1:36" ht="12.75" customHeight="1" x14ac:dyDescent="0.2">
      <c r="A198" s="2"/>
      <c r="B198" s="2" t="s">
        <v>215</v>
      </c>
      <c r="C198" s="1" t="s">
        <v>187</v>
      </c>
      <c r="D198" s="2" t="s">
        <v>224</v>
      </c>
      <c r="F198" s="1" t="s">
        <v>225</v>
      </c>
      <c r="G198" s="11" t="s">
        <v>26</v>
      </c>
      <c r="J198" s="9"/>
      <c r="K198" s="9"/>
      <c r="L198" s="9"/>
      <c r="M198" s="9"/>
      <c r="N198" s="9"/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2</v>
      </c>
      <c r="X198" s="9">
        <v>15</v>
      </c>
      <c r="Y198" s="9">
        <v>40</v>
      </c>
      <c r="Z198" s="9">
        <v>59</v>
      </c>
      <c r="AA198" s="9">
        <v>59</v>
      </c>
      <c r="AE198" s="59"/>
    </row>
    <row r="199" spans="1:36" ht="12.75" customHeight="1" x14ac:dyDescent="0.2">
      <c r="A199" s="2"/>
      <c r="B199" s="2"/>
      <c r="C199" s="2"/>
      <c r="D199" s="2"/>
      <c r="E199" s="2"/>
      <c r="F199" s="2"/>
      <c r="G199" s="10"/>
      <c r="H199" s="10"/>
      <c r="I199" s="10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E199" s="59"/>
    </row>
    <row r="200" spans="1:36" ht="12.75" customHeight="1" x14ac:dyDescent="0.2">
      <c r="A200" s="2"/>
      <c r="B200" s="2" t="s">
        <v>226</v>
      </c>
      <c r="C200" s="2" t="s">
        <v>11</v>
      </c>
      <c r="D200" s="2" t="s">
        <v>227</v>
      </c>
      <c r="F200" s="1" t="s">
        <v>226</v>
      </c>
      <c r="G200" s="10"/>
      <c r="H200" s="8">
        <v>1</v>
      </c>
      <c r="I200" s="8">
        <v>5</v>
      </c>
      <c r="J200" s="9">
        <v>6</v>
      </c>
      <c r="K200" s="9">
        <v>10</v>
      </c>
      <c r="L200" s="9">
        <v>13</v>
      </c>
      <c r="M200" s="9">
        <v>10</v>
      </c>
      <c r="N200" s="9">
        <v>9</v>
      </c>
      <c r="O200" s="9">
        <v>9</v>
      </c>
      <c r="P200" s="9">
        <v>15</v>
      </c>
      <c r="Q200" s="9">
        <v>9</v>
      </c>
      <c r="R200" s="9">
        <v>7</v>
      </c>
      <c r="S200" s="9">
        <v>7</v>
      </c>
      <c r="T200" s="9">
        <v>8</v>
      </c>
      <c r="U200" s="9">
        <v>9</v>
      </c>
      <c r="V200" s="9">
        <v>4</v>
      </c>
      <c r="W200" s="9">
        <v>135</v>
      </c>
      <c r="X200" s="9">
        <v>122</v>
      </c>
      <c r="Y200" s="9">
        <v>67</v>
      </c>
      <c r="Z200" s="9">
        <v>15</v>
      </c>
      <c r="AA200" s="9">
        <v>0</v>
      </c>
      <c r="AE200" s="59"/>
    </row>
    <row r="201" spans="1:36" ht="12.75" customHeight="1" x14ac:dyDescent="0.2">
      <c r="A201" s="2"/>
      <c r="B201" s="2" t="s">
        <v>226</v>
      </c>
      <c r="C201" s="2" t="s">
        <v>30</v>
      </c>
      <c r="D201" s="2" t="s">
        <v>227</v>
      </c>
      <c r="F201" s="1" t="s">
        <v>226</v>
      </c>
      <c r="G201" s="10"/>
      <c r="H201" s="8">
        <v>471</v>
      </c>
      <c r="I201" s="8">
        <v>457</v>
      </c>
      <c r="J201" s="9">
        <v>411</v>
      </c>
      <c r="K201" s="9">
        <v>389</v>
      </c>
      <c r="L201" s="9">
        <v>379</v>
      </c>
      <c r="M201" s="9">
        <v>344</v>
      </c>
      <c r="N201" s="9">
        <v>351</v>
      </c>
      <c r="O201" s="9">
        <v>367</v>
      </c>
      <c r="P201" s="9">
        <v>374</v>
      </c>
      <c r="Q201" s="9">
        <v>381</v>
      </c>
      <c r="R201" s="9">
        <v>398</v>
      </c>
      <c r="S201" s="9">
        <v>375</v>
      </c>
      <c r="T201" s="9">
        <v>368</v>
      </c>
      <c r="U201" s="9">
        <v>341</v>
      </c>
      <c r="V201" s="9">
        <v>298</v>
      </c>
      <c r="W201" s="9">
        <v>109</v>
      </c>
      <c r="X201" s="9">
        <v>118</v>
      </c>
      <c r="Y201" s="9">
        <v>112</v>
      </c>
      <c r="Z201" s="9">
        <v>52</v>
      </c>
      <c r="AA201" s="9">
        <v>0</v>
      </c>
      <c r="AE201" s="59"/>
    </row>
    <row r="202" spans="1:36" ht="12.75" customHeight="1" x14ac:dyDescent="0.2">
      <c r="A202" s="2"/>
      <c r="B202" s="2"/>
      <c r="C202" s="2"/>
      <c r="D202" s="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E202" s="59"/>
    </row>
    <row r="203" spans="1:36" ht="12.75" customHeight="1" x14ac:dyDescent="0.2">
      <c r="A203" s="2"/>
      <c r="B203" s="2" t="s">
        <v>176</v>
      </c>
      <c r="C203" s="2" t="s">
        <v>30</v>
      </c>
      <c r="D203" s="2" t="s">
        <v>100</v>
      </c>
      <c r="F203" s="1" t="s">
        <v>101</v>
      </c>
      <c r="H203" s="8">
        <v>7</v>
      </c>
      <c r="I203" s="8">
        <v>4</v>
      </c>
      <c r="J203" s="9">
        <v>7</v>
      </c>
      <c r="K203" s="9">
        <v>10</v>
      </c>
      <c r="L203" s="9">
        <v>4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E203" s="59"/>
    </row>
    <row r="204" spans="1:36" ht="12.75" customHeight="1" x14ac:dyDescent="0.2">
      <c r="A204" s="2"/>
      <c r="B204" s="2"/>
      <c r="C204" s="2"/>
      <c r="D204" s="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E204" s="59"/>
    </row>
    <row r="205" spans="1:36" s="2" customFormat="1" ht="12.75" customHeight="1" x14ac:dyDescent="0.2">
      <c r="E205" s="1"/>
      <c r="F205" s="11" t="s">
        <v>104</v>
      </c>
      <c r="G205" s="8"/>
      <c r="H205" s="8">
        <v>11</v>
      </c>
      <c r="I205" s="8">
        <v>8</v>
      </c>
      <c r="J205" s="9">
        <v>9</v>
      </c>
      <c r="K205" s="9">
        <v>9</v>
      </c>
      <c r="L205" s="9">
        <v>12</v>
      </c>
      <c r="M205" s="9">
        <v>13</v>
      </c>
      <c r="N205" s="9">
        <v>12</v>
      </c>
      <c r="O205" s="9">
        <v>16</v>
      </c>
      <c r="P205" s="9">
        <v>22</v>
      </c>
      <c r="Q205" s="9">
        <v>23</v>
      </c>
      <c r="R205" s="9">
        <v>22</v>
      </c>
      <c r="S205" s="9">
        <v>30</v>
      </c>
      <c r="T205" s="9">
        <v>26</v>
      </c>
      <c r="U205" s="9">
        <v>34</v>
      </c>
      <c r="V205" s="9">
        <v>28</v>
      </c>
      <c r="W205" s="9">
        <v>34</v>
      </c>
      <c r="X205" s="9">
        <v>26</v>
      </c>
      <c r="Y205" s="9">
        <v>28</v>
      </c>
      <c r="Z205" s="9">
        <v>34</v>
      </c>
      <c r="AA205" s="9">
        <v>19</v>
      </c>
      <c r="AB205" s="59"/>
      <c r="AC205" s="59"/>
      <c r="AD205" s="59"/>
      <c r="AE205" s="59"/>
      <c r="AI205" s="1"/>
      <c r="AJ205" s="1"/>
    </row>
    <row r="206" spans="1:36" s="2" customFormat="1" ht="12.75" customHeight="1" thickBot="1" x14ac:dyDescent="0.25">
      <c r="H206" s="76"/>
      <c r="I206" s="76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59"/>
      <c r="AC206" s="59"/>
      <c r="AD206" s="59"/>
      <c r="AE206" s="59"/>
    </row>
    <row r="207" spans="1:36" ht="12.75" customHeight="1" thickTop="1" x14ac:dyDescent="0.2">
      <c r="A207" s="15" t="s">
        <v>228</v>
      </c>
      <c r="B207" s="16"/>
      <c r="D207" s="15"/>
      <c r="E207" s="16"/>
      <c r="F207" s="23"/>
      <c r="G207" s="2"/>
      <c r="H207" s="17">
        <f>SUM(H167:H190,H193:H204)</f>
        <v>2386</v>
      </c>
      <c r="I207" s="17">
        <f>SUM(I167:I190,I193:I204)</f>
        <v>2353</v>
      </c>
      <c r="J207" s="17">
        <f>SUM(J167:J190,J193:J204)</f>
        <v>2348</v>
      </c>
      <c r="K207" s="17">
        <f>SUM(K167:K190,K193:K204)</f>
        <v>2361</v>
      </c>
      <c r="L207" s="17">
        <f t="shared" ref="L207:O207" si="59">SUM(L167:L190,L193:L204)</f>
        <v>2330</v>
      </c>
      <c r="M207" s="17">
        <f t="shared" si="59"/>
        <v>2257</v>
      </c>
      <c r="N207" s="17">
        <f t="shared" si="59"/>
        <v>2294</v>
      </c>
      <c r="O207" s="17">
        <f t="shared" si="59"/>
        <v>2262</v>
      </c>
      <c r="P207" s="17">
        <f t="shared" ref="P207:AA207" si="60">SUM(P167:P190,P193:P204)</f>
        <v>2212</v>
      </c>
      <c r="Q207" s="17">
        <f t="shared" si="60"/>
        <v>2151</v>
      </c>
      <c r="R207" s="17">
        <f t="shared" si="60"/>
        <v>2129</v>
      </c>
      <c r="S207" s="17">
        <f t="shared" si="60"/>
        <v>2135</v>
      </c>
      <c r="T207" s="17">
        <f t="shared" si="60"/>
        <v>2108</v>
      </c>
      <c r="U207" s="17">
        <f t="shared" si="60"/>
        <v>2106</v>
      </c>
      <c r="V207" s="17">
        <f t="shared" si="60"/>
        <v>1995</v>
      </c>
      <c r="W207" s="17">
        <f t="shared" si="60"/>
        <v>1947</v>
      </c>
      <c r="X207" s="17">
        <f t="shared" si="60"/>
        <v>2040</v>
      </c>
      <c r="Y207" s="17">
        <f t="shared" si="60"/>
        <v>2016</v>
      </c>
      <c r="Z207" s="17">
        <f t="shared" si="60"/>
        <v>2068</v>
      </c>
      <c r="AA207" s="17">
        <f t="shared" si="60"/>
        <v>1826</v>
      </c>
      <c r="AB207" s="9"/>
      <c r="AE207" s="59"/>
      <c r="AI207" s="2"/>
      <c r="AJ207" s="2"/>
    </row>
    <row r="208" spans="1:36" ht="12.75" customHeight="1" x14ac:dyDescent="0.2">
      <c r="A208" s="2"/>
      <c r="B208" s="2"/>
      <c r="C208" s="2"/>
      <c r="D208" s="2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E208" s="59"/>
    </row>
    <row r="209" spans="1:31" ht="12.75" customHeight="1" x14ac:dyDescent="0.2">
      <c r="A209" s="2"/>
      <c r="C209" s="2"/>
      <c r="D209" s="24" t="s">
        <v>167</v>
      </c>
      <c r="E209" s="2" t="s">
        <v>108</v>
      </c>
      <c r="F209" s="27" t="s">
        <v>229</v>
      </c>
      <c r="H209" s="66">
        <f>H130+H150+H154+H157+H167+H172+H191</f>
        <v>741</v>
      </c>
      <c r="I209" s="66">
        <f>I130+I150+I154+I157+I167+I172+I191</f>
        <v>639</v>
      </c>
      <c r="J209" s="66">
        <f>J130+J150+J154+J157+J167+J172+J191</f>
        <v>720</v>
      </c>
      <c r="K209" s="66">
        <f>K130+K150+K154+K157+K167+K172+K191</f>
        <v>731</v>
      </c>
      <c r="L209" s="66">
        <f t="shared" ref="L209:O209" si="61">L130+L150+L154+L157+L167+L172+L191</f>
        <v>847</v>
      </c>
      <c r="M209" s="66">
        <f t="shared" si="61"/>
        <v>922</v>
      </c>
      <c r="N209" s="66">
        <f t="shared" si="61"/>
        <v>1080</v>
      </c>
      <c r="O209" s="66">
        <f t="shared" si="61"/>
        <v>1309</v>
      </c>
      <c r="P209" s="66">
        <f t="shared" ref="P209:AA209" si="62">P130+P150+P154+P157+P167+P172+P191</f>
        <v>1226</v>
      </c>
      <c r="Q209" s="66">
        <f t="shared" si="62"/>
        <v>1205</v>
      </c>
      <c r="R209" s="66">
        <f t="shared" si="62"/>
        <v>1177</v>
      </c>
      <c r="S209" s="66">
        <f t="shared" si="62"/>
        <v>1181</v>
      </c>
      <c r="T209" s="66">
        <f t="shared" si="62"/>
        <v>1113</v>
      </c>
      <c r="U209" s="66">
        <f t="shared" si="62"/>
        <v>1321</v>
      </c>
      <c r="V209" s="66">
        <f t="shared" si="62"/>
        <v>1294</v>
      </c>
      <c r="W209" s="66">
        <f t="shared" si="62"/>
        <v>1258</v>
      </c>
      <c r="X209" s="66">
        <f t="shared" si="62"/>
        <v>1344</v>
      </c>
      <c r="Y209" s="66">
        <f t="shared" si="62"/>
        <v>843</v>
      </c>
      <c r="Z209" s="66">
        <f t="shared" si="62"/>
        <v>492</v>
      </c>
      <c r="AA209" s="66">
        <f t="shared" si="62"/>
        <v>370</v>
      </c>
      <c r="AB209" s="66"/>
      <c r="AC209" s="58"/>
      <c r="AD209" s="58"/>
    </row>
    <row r="210" spans="1:31" ht="12.75" customHeight="1" thickBot="1" x14ac:dyDescent="0.25">
      <c r="A210" s="2"/>
      <c r="C210" s="2"/>
      <c r="D210" s="2"/>
      <c r="E210" s="2"/>
      <c r="F210" s="27" t="s">
        <v>230</v>
      </c>
      <c r="H210" s="9">
        <f>H131+H151+H155+H158+H168+H173+H192+H198</f>
        <v>1079</v>
      </c>
      <c r="I210" s="9">
        <f>I131+I151+I155+I158+I168+I173+I192+I198</f>
        <v>1048</v>
      </c>
      <c r="J210" s="9">
        <f>J131+J151+J155+J158+J168+J173+J192+J198</f>
        <v>938</v>
      </c>
      <c r="K210" s="9">
        <f>K131+K151+K155+K158+K168+K173+K192+K198</f>
        <v>1062</v>
      </c>
      <c r="L210" s="9">
        <f t="shared" ref="L210:O210" si="63">L131+L151+L155+L158+L168+L173+L192+L198</f>
        <v>1222</v>
      </c>
      <c r="M210" s="9">
        <f t="shared" si="63"/>
        <v>1405</v>
      </c>
      <c r="N210" s="9">
        <f t="shared" si="63"/>
        <v>1597</v>
      </c>
      <c r="O210" s="9">
        <f t="shared" si="63"/>
        <v>1507</v>
      </c>
      <c r="P210" s="9">
        <f t="shared" ref="P210:AA210" si="64">P131+P151+P155+P158+P168+P173+P192+P198</f>
        <v>1618</v>
      </c>
      <c r="Q210" s="9">
        <f t="shared" si="64"/>
        <v>1568</v>
      </c>
      <c r="R210" s="9">
        <f t="shared" si="64"/>
        <v>1493</v>
      </c>
      <c r="S210" s="9">
        <f t="shared" si="64"/>
        <v>1513</v>
      </c>
      <c r="T210" s="9">
        <f t="shared" si="64"/>
        <v>1634</v>
      </c>
      <c r="U210" s="9">
        <f t="shared" si="64"/>
        <v>1597</v>
      </c>
      <c r="V210" s="9">
        <f t="shared" si="64"/>
        <v>1590</v>
      </c>
      <c r="W210" s="9">
        <f t="shared" si="64"/>
        <v>1797</v>
      </c>
      <c r="X210" s="9">
        <f t="shared" si="64"/>
        <v>1879</v>
      </c>
      <c r="Y210" s="9">
        <f t="shared" si="64"/>
        <v>2136</v>
      </c>
      <c r="Z210" s="9">
        <f t="shared" si="64"/>
        <v>2275</v>
      </c>
      <c r="AA210" s="9">
        <f t="shared" si="64"/>
        <v>1900</v>
      </c>
      <c r="AB210" s="9"/>
      <c r="AC210" s="58"/>
      <c r="AD210" s="58"/>
    </row>
    <row r="211" spans="1:31" ht="12.75" customHeight="1" thickTop="1" x14ac:dyDescent="0.2">
      <c r="A211" s="2"/>
      <c r="D211" s="15" t="s">
        <v>231</v>
      </c>
      <c r="E211" s="16"/>
      <c r="F211" s="16"/>
      <c r="G211" s="10"/>
      <c r="H211" s="17">
        <f t="shared" ref="H211" si="65">H209+H210</f>
        <v>1820</v>
      </c>
      <c r="I211" s="17">
        <f t="shared" ref="I211:J211" si="66">I209+I210</f>
        <v>1687</v>
      </c>
      <c r="J211" s="17">
        <f t="shared" si="66"/>
        <v>1658</v>
      </c>
      <c r="K211" s="17">
        <f t="shared" ref="K211:O211" si="67">K209+K210</f>
        <v>1793</v>
      </c>
      <c r="L211" s="17">
        <f t="shared" si="67"/>
        <v>2069</v>
      </c>
      <c r="M211" s="17">
        <f t="shared" si="67"/>
        <v>2327</v>
      </c>
      <c r="N211" s="17">
        <f t="shared" si="67"/>
        <v>2677</v>
      </c>
      <c r="O211" s="17">
        <f t="shared" si="67"/>
        <v>2816</v>
      </c>
      <c r="P211" s="17">
        <f t="shared" ref="P211:AA211" si="68">P209+P210</f>
        <v>2844</v>
      </c>
      <c r="Q211" s="17">
        <f t="shared" si="68"/>
        <v>2773</v>
      </c>
      <c r="R211" s="17">
        <f t="shared" si="68"/>
        <v>2670</v>
      </c>
      <c r="S211" s="17">
        <f t="shared" si="68"/>
        <v>2694</v>
      </c>
      <c r="T211" s="17">
        <f t="shared" si="68"/>
        <v>2747</v>
      </c>
      <c r="U211" s="17">
        <f t="shared" si="68"/>
        <v>2918</v>
      </c>
      <c r="V211" s="17">
        <f t="shared" si="68"/>
        <v>2884</v>
      </c>
      <c r="W211" s="17">
        <f t="shared" si="68"/>
        <v>3055</v>
      </c>
      <c r="X211" s="17">
        <f t="shared" si="68"/>
        <v>3223</v>
      </c>
      <c r="Y211" s="17">
        <f t="shared" si="68"/>
        <v>2979</v>
      </c>
      <c r="Z211" s="17">
        <f t="shared" si="68"/>
        <v>2767</v>
      </c>
      <c r="AA211" s="17">
        <f t="shared" si="68"/>
        <v>2270</v>
      </c>
      <c r="AE211" s="59"/>
    </row>
    <row r="212" spans="1:31" ht="12.75" customHeight="1" x14ac:dyDescent="0.2">
      <c r="A212" s="2"/>
      <c r="D212" s="3" t="s">
        <v>232</v>
      </c>
      <c r="H212" s="9">
        <f t="shared" ref="H212" si="69">H216-H211</f>
        <v>4409</v>
      </c>
      <c r="I212" s="9">
        <f t="shared" ref="I212:J212" si="70">I216-I211</f>
        <v>4491</v>
      </c>
      <c r="J212" s="9">
        <f t="shared" si="70"/>
        <v>4416</v>
      </c>
      <c r="K212" s="9">
        <f t="shared" ref="K212:O212" si="71">K216-K211</f>
        <v>4298</v>
      </c>
      <c r="L212" s="9">
        <f t="shared" si="71"/>
        <v>4115</v>
      </c>
      <c r="M212" s="9">
        <f t="shared" si="71"/>
        <v>3831</v>
      </c>
      <c r="N212" s="9">
        <f t="shared" si="71"/>
        <v>3508</v>
      </c>
      <c r="O212" s="9">
        <f t="shared" si="71"/>
        <v>3215</v>
      </c>
      <c r="P212" s="9">
        <f t="shared" ref="P212:AA212" si="72">P216-P211</f>
        <v>3157</v>
      </c>
      <c r="Q212" s="9">
        <f t="shared" si="72"/>
        <v>3124</v>
      </c>
      <c r="R212" s="9">
        <f t="shared" si="72"/>
        <v>3073</v>
      </c>
      <c r="S212" s="9">
        <f t="shared" si="72"/>
        <v>2899</v>
      </c>
      <c r="T212" s="9">
        <f t="shared" si="72"/>
        <v>2771</v>
      </c>
      <c r="U212" s="9">
        <f t="shared" si="72"/>
        <v>2634</v>
      </c>
      <c r="V212" s="9">
        <f t="shared" si="72"/>
        <v>2434</v>
      </c>
      <c r="W212" s="9">
        <f t="shared" si="72"/>
        <v>2236</v>
      </c>
      <c r="X212" s="9">
        <f t="shared" si="72"/>
        <v>2131</v>
      </c>
      <c r="Y212" s="9">
        <f t="shared" si="72"/>
        <v>2240</v>
      </c>
      <c r="Z212" s="9">
        <f t="shared" si="72"/>
        <v>2458</v>
      </c>
      <c r="AA212" s="9">
        <f t="shared" si="72"/>
        <v>2607</v>
      </c>
      <c r="AE212" s="59"/>
    </row>
    <row r="213" spans="1:31" ht="12.75" customHeight="1" x14ac:dyDescent="0.2">
      <c r="A213" s="2"/>
      <c r="D213" s="3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E213" s="59"/>
    </row>
    <row r="214" spans="1:31" ht="12.75" customHeight="1" x14ac:dyDescent="0.2">
      <c r="A214" s="2"/>
      <c r="B214" s="2"/>
      <c r="C214" s="2"/>
      <c r="D214" s="2"/>
      <c r="F214" s="11" t="s">
        <v>104</v>
      </c>
      <c r="H214" s="9">
        <f>H134+H162+H205</f>
        <v>151</v>
      </c>
      <c r="I214" s="9">
        <f>I134+I162+I205</f>
        <v>147</v>
      </c>
      <c r="J214" s="9">
        <f>J134+J162+J205</f>
        <v>117</v>
      </c>
      <c r="K214" s="9">
        <f>K134+K162+K205</f>
        <v>146</v>
      </c>
      <c r="L214" s="9">
        <f t="shared" ref="L214:O214" si="73">L134+L162+L205</f>
        <v>147</v>
      </c>
      <c r="M214" s="9">
        <f t="shared" si="73"/>
        <v>145</v>
      </c>
      <c r="N214" s="9">
        <f t="shared" si="73"/>
        <v>126</v>
      </c>
      <c r="O214" s="9">
        <f t="shared" si="73"/>
        <v>141</v>
      </c>
      <c r="P214" s="9">
        <f t="shared" ref="P214:AA214" si="74">P134+P162+P205</f>
        <v>155</v>
      </c>
      <c r="Q214" s="9">
        <f t="shared" si="74"/>
        <v>175</v>
      </c>
      <c r="R214" s="9">
        <f t="shared" si="74"/>
        <v>168</v>
      </c>
      <c r="S214" s="9">
        <f t="shared" si="74"/>
        <v>99</v>
      </c>
      <c r="T214" s="9">
        <f t="shared" si="74"/>
        <v>94</v>
      </c>
      <c r="U214" s="9">
        <f t="shared" si="74"/>
        <v>89</v>
      </c>
      <c r="V214" s="9">
        <f t="shared" si="74"/>
        <v>78</v>
      </c>
      <c r="W214" s="9">
        <f t="shared" si="74"/>
        <v>95</v>
      </c>
      <c r="X214" s="9">
        <f t="shared" si="74"/>
        <v>95</v>
      </c>
      <c r="Y214" s="9">
        <f t="shared" si="74"/>
        <v>80</v>
      </c>
      <c r="Z214" s="9">
        <f t="shared" si="74"/>
        <v>89</v>
      </c>
      <c r="AA214" s="9">
        <f t="shared" si="74"/>
        <v>71</v>
      </c>
      <c r="AB214" s="9"/>
      <c r="AE214" s="59"/>
    </row>
    <row r="215" spans="1:31" ht="12.75" customHeight="1" thickBot="1" x14ac:dyDescent="0.25">
      <c r="A215" s="2"/>
      <c r="B215" s="2"/>
      <c r="C215" s="2"/>
      <c r="D215" s="2"/>
      <c r="F215" s="2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E215" s="59"/>
    </row>
    <row r="216" spans="1:31" ht="12.75" customHeight="1" thickTop="1" x14ac:dyDescent="0.2">
      <c r="A216" s="2"/>
      <c r="C216" s="15" t="s">
        <v>233</v>
      </c>
      <c r="D216" s="15"/>
      <c r="E216" s="16"/>
      <c r="F216" s="16"/>
      <c r="H216" s="17">
        <f>H136+H164+H207-H72</f>
        <v>6229</v>
      </c>
      <c r="I216" s="17">
        <f>I136+I164+I207-I72</f>
        <v>6178</v>
      </c>
      <c r="J216" s="17">
        <f>J136+J164+J207-J72</f>
        <v>6074</v>
      </c>
      <c r="K216" s="17">
        <f>K136+K164+K207-K72</f>
        <v>6091</v>
      </c>
      <c r="L216" s="17">
        <f t="shared" ref="L216:O216" si="75">L136+L164+L207-L72</f>
        <v>6184</v>
      </c>
      <c r="M216" s="17">
        <f t="shared" si="75"/>
        <v>6158</v>
      </c>
      <c r="N216" s="17">
        <f t="shared" si="75"/>
        <v>6185</v>
      </c>
      <c r="O216" s="17">
        <f t="shared" si="75"/>
        <v>6031</v>
      </c>
      <c r="P216" s="17">
        <f t="shared" ref="P216:AA216" si="76">P136+P164+P207-P72</f>
        <v>6001</v>
      </c>
      <c r="Q216" s="17">
        <f t="shared" si="76"/>
        <v>5897</v>
      </c>
      <c r="R216" s="17">
        <f t="shared" si="76"/>
        <v>5743</v>
      </c>
      <c r="S216" s="17">
        <f t="shared" si="76"/>
        <v>5593</v>
      </c>
      <c r="T216" s="17">
        <f t="shared" si="76"/>
        <v>5518</v>
      </c>
      <c r="U216" s="17">
        <f t="shared" si="76"/>
        <v>5552</v>
      </c>
      <c r="V216" s="17">
        <f t="shared" si="76"/>
        <v>5318</v>
      </c>
      <c r="W216" s="17">
        <f t="shared" si="76"/>
        <v>5291</v>
      </c>
      <c r="X216" s="17">
        <f t="shared" si="76"/>
        <v>5354</v>
      </c>
      <c r="Y216" s="17">
        <f t="shared" si="76"/>
        <v>5219</v>
      </c>
      <c r="Z216" s="17">
        <f t="shared" si="76"/>
        <v>5225</v>
      </c>
      <c r="AA216" s="17">
        <f t="shared" si="76"/>
        <v>4877</v>
      </c>
      <c r="AE216" s="59"/>
    </row>
    <row r="217" spans="1:31" ht="12.75" customHeight="1" x14ac:dyDescent="0.2">
      <c r="A217" s="2"/>
      <c r="B217" s="2"/>
      <c r="C217" s="2"/>
      <c r="D217" s="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E217" s="59"/>
    </row>
    <row r="218" spans="1:31" ht="12.75" customHeight="1" x14ac:dyDescent="0.2">
      <c r="A218" s="2"/>
      <c r="B218" s="2"/>
      <c r="C218" s="2" t="s">
        <v>234</v>
      </c>
      <c r="D218" s="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E218" s="59"/>
    </row>
    <row r="219" spans="1:31" ht="12.75" customHeight="1" x14ac:dyDescent="0.2">
      <c r="A219" s="11"/>
      <c r="F219" s="11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E219" s="59"/>
    </row>
    <row r="220" spans="1:31" ht="12.75" customHeight="1" x14ac:dyDescent="0.2">
      <c r="A220" s="2"/>
      <c r="B220" s="2"/>
      <c r="C220" s="2"/>
      <c r="D220" s="7" t="s">
        <v>235</v>
      </c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E220" s="59"/>
    </row>
    <row r="221" spans="1:31" ht="12.75" customHeight="1" x14ac:dyDescent="0.2">
      <c r="A221" s="2"/>
      <c r="B221" s="2"/>
      <c r="D221" s="1" t="s">
        <v>236</v>
      </c>
      <c r="F221" s="1" t="s">
        <v>237</v>
      </c>
      <c r="H221" s="8">
        <v>0</v>
      </c>
      <c r="I221" s="8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23</v>
      </c>
      <c r="S221" s="9">
        <v>18</v>
      </c>
      <c r="T221" s="9">
        <v>14</v>
      </c>
      <c r="U221" s="9">
        <v>14</v>
      </c>
      <c r="V221" s="9">
        <v>10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E221" s="59"/>
    </row>
    <row r="222" spans="1:31" ht="12.75" customHeight="1" x14ac:dyDescent="0.2">
      <c r="A222" s="2"/>
      <c r="B222" s="2"/>
      <c r="D222" s="1" t="s">
        <v>238</v>
      </c>
      <c r="F222" s="1" t="s">
        <v>239</v>
      </c>
      <c r="H222" s="8">
        <v>0</v>
      </c>
      <c r="I222" s="8">
        <v>0</v>
      </c>
      <c r="J222" s="9">
        <v>0</v>
      </c>
      <c r="K222" s="9">
        <v>1</v>
      </c>
      <c r="L222" s="9">
        <v>1</v>
      </c>
      <c r="M222" s="9">
        <v>2</v>
      </c>
      <c r="N222" s="9">
        <v>4</v>
      </c>
      <c r="O222" s="9">
        <v>89</v>
      </c>
      <c r="P222" s="9">
        <v>104</v>
      </c>
      <c r="Q222" s="9">
        <v>104</v>
      </c>
      <c r="R222" s="9">
        <v>87</v>
      </c>
      <c r="S222" s="9">
        <v>81</v>
      </c>
      <c r="T222" s="9">
        <v>116</v>
      </c>
      <c r="U222" s="9">
        <v>90</v>
      </c>
      <c r="V222" s="9">
        <v>122</v>
      </c>
      <c r="W222" s="9">
        <v>82</v>
      </c>
      <c r="X222" s="9">
        <v>89</v>
      </c>
      <c r="Y222" s="9">
        <v>86</v>
      </c>
      <c r="Z222" s="9">
        <v>61</v>
      </c>
      <c r="AA222" s="9">
        <v>53</v>
      </c>
      <c r="AE222" s="59"/>
    </row>
    <row r="223" spans="1:31" ht="12.75" customHeight="1" x14ac:dyDescent="0.2">
      <c r="A223" s="2"/>
      <c r="B223" s="2"/>
      <c r="D223" s="2" t="s">
        <v>240</v>
      </c>
      <c r="F223" s="1" t="s">
        <v>241</v>
      </c>
      <c r="H223" s="8">
        <v>13</v>
      </c>
      <c r="I223" s="8">
        <v>12</v>
      </c>
      <c r="J223" s="9">
        <v>7</v>
      </c>
      <c r="K223" s="9">
        <v>5</v>
      </c>
      <c r="L223" s="9">
        <v>5</v>
      </c>
      <c r="M223" s="9">
        <v>12</v>
      </c>
      <c r="N223" s="9">
        <v>16</v>
      </c>
      <c r="O223" s="9">
        <v>16</v>
      </c>
      <c r="P223" s="9">
        <v>15</v>
      </c>
      <c r="Q223" s="9">
        <v>12</v>
      </c>
      <c r="R223" s="9">
        <v>13</v>
      </c>
      <c r="S223" s="9">
        <v>13</v>
      </c>
      <c r="T223" s="9">
        <v>20</v>
      </c>
      <c r="U223" s="9">
        <v>26</v>
      </c>
      <c r="V223" s="9">
        <v>30</v>
      </c>
      <c r="W223" s="9">
        <v>40</v>
      </c>
      <c r="X223" s="9">
        <v>53</v>
      </c>
      <c r="Y223" s="9">
        <v>61</v>
      </c>
      <c r="Z223" s="9">
        <v>52</v>
      </c>
      <c r="AA223" s="9">
        <v>44</v>
      </c>
      <c r="AC223" s="58"/>
      <c r="AD223" s="58"/>
      <c r="AE223" s="59"/>
    </row>
    <row r="224" spans="1:31" ht="12.75" customHeight="1" x14ac:dyDescent="0.2">
      <c r="A224" s="2"/>
      <c r="B224" s="2"/>
      <c r="D224" s="1" t="s">
        <v>242</v>
      </c>
      <c r="F224" s="1" t="s">
        <v>243</v>
      </c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>
        <v>2</v>
      </c>
      <c r="Y224" s="9">
        <v>1</v>
      </c>
      <c r="Z224" s="9">
        <v>4</v>
      </c>
      <c r="AA224" s="9">
        <v>7</v>
      </c>
      <c r="AE224" s="59"/>
    </row>
    <row r="225" spans="1:36" ht="12.75" customHeight="1" x14ac:dyDescent="0.2">
      <c r="A225" s="2"/>
      <c r="B225" s="2"/>
      <c r="D225" s="2" t="s">
        <v>244</v>
      </c>
      <c r="F225" s="2" t="s">
        <v>245</v>
      </c>
      <c r="H225" s="8">
        <v>0</v>
      </c>
      <c r="I225" s="8">
        <v>0</v>
      </c>
      <c r="J225" s="9">
        <v>0</v>
      </c>
      <c r="K225" s="9">
        <v>0</v>
      </c>
      <c r="L225" s="9">
        <v>0</v>
      </c>
      <c r="M225" s="9">
        <v>3</v>
      </c>
      <c r="N225" s="9">
        <v>7</v>
      </c>
      <c r="O225" s="9">
        <v>18</v>
      </c>
      <c r="P225" s="9">
        <v>8</v>
      </c>
      <c r="Q225" s="9">
        <v>9</v>
      </c>
      <c r="R225" s="9">
        <v>13</v>
      </c>
      <c r="S225" s="9">
        <v>23</v>
      </c>
      <c r="T225" s="9">
        <v>12</v>
      </c>
      <c r="U225" s="9">
        <v>9</v>
      </c>
      <c r="V225" s="9">
        <v>21</v>
      </c>
      <c r="W225" s="9">
        <v>35</v>
      </c>
      <c r="X225" s="9">
        <v>18</v>
      </c>
      <c r="Y225" s="9">
        <v>8</v>
      </c>
      <c r="Z225" s="9">
        <v>0</v>
      </c>
      <c r="AA225" s="9">
        <v>11</v>
      </c>
      <c r="AB225" s="9"/>
      <c r="AE225" s="59"/>
    </row>
    <row r="226" spans="1:36" ht="12.75" customHeight="1" x14ac:dyDescent="0.2">
      <c r="A226" s="2"/>
      <c r="B226" s="2"/>
      <c r="D226" s="2"/>
      <c r="F226" s="2" t="s">
        <v>246</v>
      </c>
      <c r="H226" s="8">
        <v>0</v>
      </c>
      <c r="I226" s="8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1</v>
      </c>
      <c r="W226" s="9">
        <v>0</v>
      </c>
      <c r="X226" s="9">
        <v>0</v>
      </c>
      <c r="Y226" s="9">
        <v>0</v>
      </c>
      <c r="Z226" s="9">
        <v>0</v>
      </c>
      <c r="AA226" s="9">
        <v>2</v>
      </c>
      <c r="AE226" s="59"/>
    </row>
    <row r="227" spans="1:36" s="8" customFormat="1" ht="12" customHeight="1" thickBot="1" x14ac:dyDescent="0.25">
      <c r="A227" s="2"/>
      <c r="B227" s="2"/>
      <c r="C227" s="1"/>
      <c r="D227" s="2"/>
      <c r="E227" s="1"/>
      <c r="F227" s="2"/>
      <c r="H227" s="76"/>
      <c r="I227" s="76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59"/>
      <c r="AC227" s="59"/>
      <c r="AD227" s="59"/>
      <c r="AE227" s="59"/>
      <c r="AI227" s="1"/>
      <c r="AJ227" s="1"/>
    </row>
    <row r="228" spans="1:36" ht="12" customHeight="1" thickTop="1" x14ac:dyDescent="0.2">
      <c r="A228" s="2"/>
      <c r="B228" s="2"/>
      <c r="E228" s="15" t="s">
        <v>247</v>
      </c>
      <c r="F228" s="16"/>
      <c r="H228" s="17">
        <f>SUM(H220:H227)</f>
        <v>13</v>
      </c>
      <c r="I228" s="17">
        <f>SUM(I220:I227)</f>
        <v>12</v>
      </c>
      <c r="J228" s="17">
        <f>SUM(J220:J227)</f>
        <v>7</v>
      </c>
      <c r="K228" s="17">
        <f>SUM(K220:K227)</f>
        <v>6</v>
      </c>
      <c r="L228" s="17">
        <f t="shared" ref="L228:O228" si="77">SUM(L220:L227)</f>
        <v>6</v>
      </c>
      <c r="M228" s="17">
        <f t="shared" si="77"/>
        <v>17</v>
      </c>
      <c r="N228" s="17">
        <f t="shared" si="77"/>
        <v>27</v>
      </c>
      <c r="O228" s="17">
        <f t="shared" si="77"/>
        <v>123</v>
      </c>
      <c r="P228" s="17">
        <f t="shared" ref="P228" si="78">SUM(P220:P227)</f>
        <v>127</v>
      </c>
      <c r="Q228" s="17">
        <f t="shared" ref="Q228" si="79">SUM(Q220:Q227)</f>
        <v>125</v>
      </c>
      <c r="R228" s="17">
        <f t="shared" ref="R228" si="80">SUM(R220:R227)</f>
        <v>136</v>
      </c>
      <c r="S228" s="17">
        <f t="shared" ref="S228" si="81">SUM(S220:S227)</f>
        <v>135</v>
      </c>
      <c r="T228" s="17">
        <f t="shared" ref="T228" si="82">SUM(T220:T227)</f>
        <v>162</v>
      </c>
      <c r="U228" s="17">
        <f t="shared" ref="U228" si="83">SUM(U220:U227)</f>
        <v>139</v>
      </c>
      <c r="V228" s="17">
        <f t="shared" ref="V228" si="84">SUM(V220:V227)</f>
        <v>184</v>
      </c>
      <c r="W228" s="17">
        <f t="shared" ref="W228" si="85">SUM(W220:W227)</f>
        <v>157</v>
      </c>
      <c r="X228" s="17">
        <f t="shared" ref="X228" si="86">SUM(X220:X227)</f>
        <v>162</v>
      </c>
      <c r="Y228" s="17">
        <f t="shared" ref="Y228" si="87">SUM(Y220:Y227)</f>
        <v>156</v>
      </c>
      <c r="Z228" s="17">
        <f t="shared" ref="Z228" si="88">SUM(Z220:Z227)</f>
        <v>117</v>
      </c>
      <c r="AA228" s="17">
        <f t="shared" ref="AA228" si="89">SUM(AA220:AA227)</f>
        <v>117</v>
      </c>
      <c r="AE228" s="59"/>
      <c r="AI228" s="8"/>
      <c r="AJ228" s="8"/>
    </row>
    <row r="229" spans="1:36" ht="12" customHeight="1" thickBot="1" x14ac:dyDescent="0.25">
      <c r="A229" s="11"/>
      <c r="B229" s="2"/>
      <c r="F229" s="3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E229" s="59"/>
    </row>
    <row r="230" spans="1:36" s="11" customFormat="1" ht="13.5" thickTop="1" x14ac:dyDescent="0.2">
      <c r="A230" s="15" t="s">
        <v>248</v>
      </c>
      <c r="B230" s="15"/>
      <c r="C230" s="16"/>
      <c r="D230" s="16"/>
      <c r="E230" s="16"/>
      <c r="F230" s="16"/>
      <c r="G230" s="8"/>
      <c r="H230" s="28">
        <f>H216+H72+H228</f>
        <v>6497</v>
      </c>
      <c r="I230" s="28">
        <f>I216+I72+I228</f>
        <v>6451</v>
      </c>
      <c r="J230" s="28">
        <f>J216+J72+J228</f>
        <v>6400</v>
      </c>
      <c r="K230" s="28">
        <f>K216+K72+K228</f>
        <v>6463</v>
      </c>
      <c r="L230" s="28">
        <f t="shared" ref="L230:O230" si="90">L216+L72+L228</f>
        <v>6547</v>
      </c>
      <c r="M230" s="28">
        <f t="shared" si="90"/>
        <v>6490</v>
      </c>
      <c r="N230" s="28">
        <f t="shared" si="90"/>
        <v>6497</v>
      </c>
      <c r="O230" s="28">
        <f t="shared" si="90"/>
        <v>6451</v>
      </c>
      <c r="P230" s="28">
        <f t="shared" ref="P230:AA230" si="91">P216+P72+P228</f>
        <v>6412</v>
      </c>
      <c r="Q230" s="28">
        <f t="shared" si="91"/>
        <v>6374</v>
      </c>
      <c r="R230" s="28">
        <f t="shared" si="91"/>
        <v>6208</v>
      </c>
      <c r="S230" s="28">
        <f t="shared" si="91"/>
        <v>6059</v>
      </c>
      <c r="T230" s="28">
        <f t="shared" si="91"/>
        <v>6043</v>
      </c>
      <c r="U230" s="28">
        <f t="shared" si="91"/>
        <v>6058</v>
      </c>
      <c r="V230" s="28">
        <f t="shared" si="91"/>
        <v>5874</v>
      </c>
      <c r="W230" s="28">
        <f t="shared" si="91"/>
        <v>5848</v>
      </c>
      <c r="X230" s="28">
        <f t="shared" si="91"/>
        <v>5946</v>
      </c>
      <c r="Y230" s="28">
        <f t="shared" si="91"/>
        <v>5730</v>
      </c>
      <c r="Z230" s="28">
        <f t="shared" si="91"/>
        <v>5696</v>
      </c>
      <c r="AA230" s="28">
        <f t="shared" si="91"/>
        <v>5323</v>
      </c>
      <c r="AB230" s="59"/>
      <c r="AC230" s="59"/>
      <c r="AD230" s="59"/>
      <c r="AE230" s="59"/>
      <c r="AI230" s="1"/>
      <c r="AJ230" s="1"/>
    </row>
    <row r="231" spans="1:36" ht="12.75" customHeight="1" x14ac:dyDescent="0.2">
      <c r="A231" s="27" t="s">
        <v>249</v>
      </c>
      <c r="B231" s="2"/>
      <c r="D231" s="2"/>
      <c r="H231" s="70">
        <f>H230-H214</f>
        <v>6346</v>
      </c>
      <c r="I231" s="70">
        <f>I230-I214</f>
        <v>6304</v>
      </c>
      <c r="J231" s="70">
        <f>J230-J214</f>
        <v>6283</v>
      </c>
      <c r="K231" s="70">
        <f>K230-K214</f>
        <v>6317</v>
      </c>
      <c r="L231" s="70">
        <f t="shared" ref="L231:O231" si="92">L230-L214</f>
        <v>6400</v>
      </c>
      <c r="M231" s="70">
        <f t="shared" si="92"/>
        <v>6345</v>
      </c>
      <c r="N231" s="70">
        <f t="shared" si="92"/>
        <v>6371</v>
      </c>
      <c r="O231" s="70">
        <f t="shared" si="92"/>
        <v>6310</v>
      </c>
      <c r="P231" s="70">
        <f t="shared" ref="P231" si="93">P230-P214</f>
        <v>6257</v>
      </c>
      <c r="Q231" s="70">
        <f t="shared" ref="Q231" si="94">Q230-Q214</f>
        <v>6199</v>
      </c>
      <c r="R231" s="70">
        <f t="shared" ref="R231" si="95">R230-R214</f>
        <v>6040</v>
      </c>
      <c r="S231" s="70">
        <f t="shared" ref="S231" si="96">S230-S214</f>
        <v>5960</v>
      </c>
      <c r="T231" s="70">
        <f t="shared" ref="T231" si="97">T230-T214</f>
        <v>5949</v>
      </c>
      <c r="U231" s="70">
        <f t="shared" ref="U231" si="98">U230-U214</f>
        <v>5969</v>
      </c>
      <c r="V231" s="70">
        <f t="shared" ref="V231" si="99">V230-V214</f>
        <v>5796</v>
      </c>
      <c r="W231" s="70">
        <f t="shared" ref="W231" si="100">W230-W214</f>
        <v>5753</v>
      </c>
      <c r="X231" s="70">
        <f t="shared" ref="X231" si="101">X230-X214</f>
        <v>5851</v>
      </c>
      <c r="Y231" s="70">
        <f t="shared" ref="Y231" si="102">Y230-Y214</f>
        <v>5650</v>
      </c>
      <c r="Z231" s="70">
        <f t="shared" ref="Z231" si="103">Z230-Z214</f>
        <v>5607</v>
      </c>
      <c r="AA231" s="70">
        <f t="shared" ref="AA231" si="104">AA230-AA214</f>
        <v>5252</v>
      </c>
      <c r="AE231" s="64"/>
      <c r="AI231" s="11"/>
      <c r="AJ231" s="11"/>
    </row>
    <row r="232" spans="1:36" s="23" customFormat="1" ht="12.75" customHeight="1" x14ac:dyDescent="0.2">
      <c r="A232" s="1"/>
      <c r="B232" s="1"/>
      <c r="C232" s="1"/>
      <c r="D232" s="1"/>
      <c r="E232" s="1"/>
      <c r="F232" s="1"/>
      <c r="G232" s="8"/>
      <c r="H232" s="8"/>
      <c r="I232" s="8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I232" s="1"/>
      <c r="AJ232" s="1"/>
    </row>
    <row r="233" spans="1:36" s="8" customFormat="1" ht="12.75" customHeight="1" x14ac:dyDescent="0.2">
      <c r="A233" s="29"/>
      <c r="B233" s="29"/>
      <c r="C233" s="29"/>
      <c r="D233" s="29"/>
      <c r="E233" s="29"/>
      <c r="F233" s="29"/>
      <c r="G233" s="30"/>
      <c r="H233" s="30"/>
      <c r="I233" s="30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59"/>
      <c r="AI233" s="23"/>
      <c r="AJ233" s="23"/>
    </row>
    <row r="234" spans="1:36" s="2" customFormat="1" ht="12.75" customHeight="1" x14ac:dyDescent="0.2">
      <c r="A234" s="40"/>
      <c r="B234" s="56" t="s">
        <v>250</v>
      </c>
      <c r="C234" s="12"/>
      <c r="D234" s="40"/>
      <c r="E234" s="40"/>
      <c r="F234" s="12"/>
      <c r="G234" s="11"/>
      <c r="H234" s="11"/>
      <c r="I234" s="11"/>
      <c r="J234" s="63"/>
      <c r="K234" s="63"/>
      <c r="L234" s="63"/>
      <c r="M234" s="63"/>
      <c r="N234" s="61"/>
      <c r="O234" s="61"/>
      <c r="P234" s="83"/>
      <c r="Q234" s="63"/>
      <c r="R234" s="63"/>
      <c r="S234" s="14"/>
      <c r="T234" s="63"/>
      <c r="U234" s="63"/>
      <c r="V234" s="68"/>
      <c r="W234" s="68"/>
      <c r="X234" s="68"/>
      <c r="Y234" s="68"/>
      <c r="Z234" s="68"/>
      <c r="AA234" s="68"/>
      <c r="AB234" s="63"/>
      <c r="AC234" s="63"/>
      <c r="AD234" s="63"/>
      <c r="AE234" s="63"/>
      <c r="AI234" s="8"/>
      <c r="AJ234" s="8"/>
    </row>
    <row r="235" spans="1:36" s="8" customFormat="1" ht="12.75" customHeight="1" x14ac:dyDescent="0.2">
      <c r="A235" s="39" t="s">
        <v>9</v>
      </c>
      <c r="B235" s="37"/>
      <c r="C235" s="37"/>
      <c r="D235" s="37"/>
      <c r="E235" s="38"/>
      <c r="F235" s="37"/>
      <c r="J235" s="64"/>
      <c r="K235" s="64"/>
      <c r="L235" s="64"/>
      <c r="M235" s="64"/>
      <c r="N235" s="9"/>
      <c r="O235" s="58"/>
      <c r="P235" s="62"/>
      <c r="Q235" s="58"/>
      <c r="R235" s="59"/>
      <c r="S235" s="59"/>
      <c r="T235" s="59"/>
      <c r="U235" s="59"/>
      <c r="V235" s="68"/>
      <c r="W235" s="68"/>
      <c r="X235" s="68"/>
      <c r="Y235" s="68"/>
      <c r="Z235" s="68"/>
      <c r="AA235" s="68"/>
      <c r="AB235" s="59"/>
      <c r="AC235" s="59"/>
      <c r="AD235" s="59"/>
      <c r="AE235" s="59"/>
      <c r="AI235" s="2"/>
      <c r="AJ235" s="2"/>
    </row>
    <row r="236" spans="1:36" s="23" customFormat="1" ht="12.75" customHeight="1" x14ac:dyDescent="0.2">
      <c r="A236" s="39"/>
      <c r="B236" s="37" t="s">
        <v>32</v>
      </c>
      <c r="C236" s="37" t="s">
        <v>251</v>
      </c>
      <c r="D236" s="37" t="s">
        <v>260</v>
      </c>
      <c r="E236" s="38"/>
      <c r="F236" s="40" t="s">
        <v>252</v>
      </c>
      <c r="G236" s="1"/>
      <c r="H236" s="1">
        <v>1</v>
      </c>
      <c r="I236" s="1">
        <v>0</v>
      </c>
      <c r="J236" s="64"/>
      <c r="K236" s="64"/>
      <c r="L236" s="64"/>
      <c r="M236" s="64"/>
      <c r="N236" s="9"/>
      <c r="O236" s="58">
        <v>1</v>
      </c>
      <c r="P236" s="62"/>
      <c r="Q236" s="58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I236" s="8"/>
      <c r="AJ236" s="8"/>
    </row>
    <row r="237" spans="1:36" s="8" customFormat="1" ht="12.75" customHeight="1" x14ac:dyDescent="0.2">
      <c r="A237" s="41"/>
      <c r="B237" s="41" t="s">
        <v>32</v>
      </c>
      <c r="C237" s="41" t="s">
        <v>251</v>
      </c>
      <c r="D237" s="41" t="s">
        <v>33</v>
      </c>
      <c r="E237" s="41" t="s">
        <v>108</v>
      </c>
      <c r="F237" s="41" t="s">
        <v>32</v>
      </c>
      <c r="G237" s="11"/>
      <c r="H237" s="1">
        <v>0</v>
      </c>
      <c r="I237" s="1">
        <v>0</v>
      </c>
      <c r="J237" s="64"/>
      <c r="K237" s="64"/>
      <c r="L237" s="64"/>
      <c r="M237" s="64"/>
      <c r="N237" s="59"/>
      <c r="O237" s="59"/>
      <c r="P237" s="59">
        <v>1</v>
      </c>
      <c r="Q237" s="59">
        <v>0</v>
      </c>
      <c r="R237" s="59">
        <v>0</v>
      </c>
      <c r="S237" s="18">
        <v>1</v>
      </c>
      <c r="T237" s="64">
        <v>1</v>
      </c>
      <c r="U237" s="64">
        <v>1</v>
      </c>
      <c r="V237" s="64">
        <v>1</v>
      </c>
      <c r="W237" s="65"/>
      <c r="X237" s="65">
        <v>0</v>
      </c>
      <c r="Y237" s="64">
        <v>3</v>
      </c>
      <c r="Z237" s="65">
        <v>2</v>
      </c>
      <c r="AA237" s="64"/>
      <c r="AB237" s="64"/>
      <c r="AC237" s="64"/>
      <c r="AD237" s="64"/>
      <c r="AE237" s="64"/>
      <c r="AI237" s="23"/>
      <c r="AJ237" s="23"/>
    </row>
    <row r="238" spans="1:36" s="2" customFormat="1" ht="12.75" customHeight="1" x14ac:dyDescent="0.2">
      <c r="A238" s="41"/>
      <c r="B238" s="41" t="s">
        <v>32</v>
      </c>
      <c r="C238" s="41" t="s">
        <v>251</v>
      </c>
      <c r="D238" s="41" t="s">
        <v>33</v>
      </c>
      <c r="E238" s="41"/>
      <c r="F238" s="41" t="s">
        <v>32</v>
      </c>
      <c r="G238" s="11"/>
      <c r="H238" s="1">
        <v>9</v>
      </c>
      <c r="I238" s="1">
        <v>9</v>
      </c>
      <c r="J238" s="64">
        <v>14</v>
      </c>
      <c r="K238" s="64">
        <v>12</v>
      </c>
      <c r="L238" s="64">
        <v>16</v>
      </c>
      <c r="M238" s="64">
        <v>14</v>
      </c>
      <c r="N238" s="31">
        <v>18</v>
      </c>
      <c r="O238" s="31">
        <v>14</v>
      </c>
      <c r="P238" s="31">
        <v>11</v>
      </c>
      <c r="Q238" s="31">
        <v>13</v>
      </c>
      <c r="R238" s="31">
        <v>9</v>
      </c>
      <c r="S238" s="18">
        <v>14</v>
      </c>
      <c r="T238" s="64">
        <v>17</v>
      </c>
      <c r="U238" s="64">
        <v>19</v>
      </c>
      <c r="V238" s="64">
        <v>14</v>
      </c>
      <c r="W238" s="64">
        <v>14</v>
      </c>
      <c r="X238" s="64">
        <v>10</v>
      </c>
      <c r="Y238" s="64">
        <f>10-1</f>
        <v>9</v>
      </c>
      <c r="Z238" s="65">
        <v>8</v>
      </c>
      <c r="AA238" s="64">
        <f>8-1</f>
        <v>7</v>
      </c>
      <c r="AB238" s="64"/>
      <c r="AC238" s="64"/>
      <c r="AD238" s="64"/>
      <c r="AE238" s="64"/>
      <c r="AI238" s="8"/>
      <c r="AJ238" s="8"/>
    </row>
    <row r="239" spans="1:36" s="2" customFormat="1" ht="12.75" customHeight="1" x14ac:dyDescent="0.2">
      <c r="A239" s="37"/>
      <c r="B239" s="37"/>
      <c r="C239" s="37"/>
      <c r="D239" s="37"/>
      <c r="E239" s="37"/>
      <c r="F239" s="37"/>
      <c r="G239" s="1"/>
      <c r="H239" s="1"/>
      <c r="I239" s="1"/>
      <c r="J239" s="58"/>
      <c r="K239" s="58"/>
      <c r="L239" s="58"/>
      <c r="M239" s="58"/>
      <c r="N239" s="72"/>
      <c r="O239" s="72"/>
      <c r="P239" s="72"/>
      <c r="Q239" s="72"/>
      <c r="R239" s="72"/>
      <c r="S239" s="33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</row>
    <row r="240" spans="1:36" ht="12.75" customHeight="1" x14ac:dyDescent="0.2">
      <c r="A240" s="37"/>
      <c r="B240" s="37" t="s">
        <v>40</v>
      </c>
      <c r="C240" s="37" t="s">
        <v>253</v>
      </c>
      <c r="D240" s="37" t="s">
        <v>254</v>
      </c>
      <c r="E240" s="38"/>
      <c r="F240" s="38" t="s">
        <v>255</v>
      </c>
      <c r="G240" s="1"/>
      <c r="H240" s="1">
        <v>0</v>
      </c>
      <c r="I240" s="1">
        <v>0</v>
      </c>
      <c r="J240" s="64"/>
      <c r="K240" s="64"/>
      <c r="L240" s="64"/>
      <c r="M240" s="64"/>
      <c r="N240" s="31">
        <v>0</v>
      </c>
      <c r="O240" s="31">
        <v>0</v>
      </c>
      <c r="P240" s="31">
        <v>0</v>
      </c>
      <c r="Q240" s="31">
        <v>0</v>
      </c>
      <c r="R240" s="31">
        <v>0</v>
      </c>
      <c r="S240" s="9">
        <v>0</v>
      </c>
      <c r="T240" s="58">
        <v>0</v>
      </c>
      <c r="U240" s="58">
        <v>0</v>
      </c>
      <c r="V240" s="58">
        <v>0</v>
      </c>
      <c r="W240" s="58">
        <v>1</v>
      </c>
      <c r="X240" s="58">
        <v>1</v>
      </c>
      <c r="Y240" s="58">
        <v>0</v>
      </c>
      <c r="Z240" s="58"/>
      <c r="AA240" s="58">
        <v>0</v>
      </c>
      <c r="AB240" s="64"/>
      <c r="AC240" s="64"/>
      <c r="AD240" s="64"/>
      <c r="AE240" s="64"/>
      <c r="AI240" s="2"/>
      <c r="AJ240" s="2"/>
    </row>
    <row r="241" spans="1:36" ht="12.75" customHeight="1" x14ac:dyDescent="0.2">
      <c r="A241" s="37"/>
      <c r="B241" s="37" t="s">
        <v>40</v>
      </c>
      <c r="C241" s="41" t="s">
        <v>251</v>
      </c>
      <c r="D241" s="37" t="s">
        <v>41</v>
      </c>
      <c r="E241" s="37" t="s">
        <v>108</v>
      </c>
      <c r="F241" s="37" t="s">
        <v>256</v>
      </c>
      <c r="H241" s="1">
        <v>0</v>
      </c>
      <c r="I241" s="1">
        <v>0</v>
      </c>
      <c r="J241" s="73"/>
      <c r="K241" s="64"/>
      <c r="L241" s="64"/>
      <c r="M241" s="64"/>
      <c r="N241" s="32"/>
      <c r="O241" s="32"/>
      <c r="S241" s="9"/>
      <c r="T241" s="63"/>
      <c r="U241" s="58">
        <v>2</v>
      </c>
      <c r="V241" s="58">
        <v>1</v>
      </c>
      <c r="W241" s="58">
        <v>3</v>
      </c>
      <c r="X241" s="58"/>
      <c r="Y241" s="58"/>
      <c r="Z241" s="58"/>
      <c r="AA241" s="58"/>
      <c r="AB241" s="64"/>
      <c r="AC241" s="64"/>
      <c r="AD241" s="64"/>
      <c r="AE241" s="64"/>
    </row>
    <row r="242" spans="1:36" ht="12.75" customHeight="1" x14ac:dyDescent="0.2">
      <c r="A242" s="37"/>
      <c r="B242" s="37" t="s">
        <v>40</v>
      </c>
      <c r="C242" s="37" t="s">
        <v>251</v>
      </c>
      <c r="D242" s="38" t="s">
        <v>41</v>
      </c>
      <c r="E242" s="37"/>
      <c r="F242" s="37" t="s">
        <v>256</v>
      </c>
      <c r="H242" s="1">
        <v>14</v>
      </c>
      <c r="I242" s="1">
        <v>12</v>
      </c>
      <c r="J242" s="64">
        <v>11</v>
      </c>
      <c r="K242" s="64">
        <v>16</v>
      </c>
      <c r="L242" s="64">
        <v>18</v>
      </c>
      <c r="M242" s="64">
        <v>13</v>
      </c>
      <c r="N242" s="31">
        <v>13</v>
      </c>
      <c r="O242" s="31">
        <v>12</v>
      </c>
      <c r="P242" s="31">
        <v>8</v>
      </c>
      <c r="Q242" s="31">
        <v>5</v>
      </c>
      <c r="R242" s="31">
        <v>14</v>
      </c>
      <c r="S242" s="9">
        <v>10</v>
      </c>
      <c r="T242" s="58">
        <v>13</v>
      </c>
      <c r="U242" s="58">
        <v>15</v>
      </c>
      <c r="V242" s="58">
        <f>8-1</f>
        <v>7</v>
      </c>
      <c r="W242" s="58">
        <v>7</v>
      </c>
      <c r="X242" s="58">
        <v>14</v>
      </c>
      <c r="Y242" s="58">
        <f>18-2</f>
        <v>16</v>
      </c>
      <c r="Z242" s="58">
        <v>11</v>
      </c>
      <c r="AA242" s="58">
        <f>15-1</f>
        <v>14</v>
      </c>
      <c r="AB242" s="64"/>
      <c r="AC242" s="64"/>
      <c r="AD242" s="64"/>
      <c r="AE242" s="64"/>
    </row>
    <row r="243" spans="1:36" ht="12.75" customHeight="1" x14ac:dyDescent="0.2">
      <c r="A243" s="37"/>
      <c r="B243" s="37"/>
      <c r="C243" s="37"/>
      <c r="D243" s="37"/>
      <c r="E243" s="37"/>
      <c r="F243" s="37"/>
      <c r="J243" s="58"/>
      <c r="K243" s="58"/>
      <c r="L243" s="58"/>
      <c r="M243" s="58"/>
      <c r="N243" s="72"/>
      <c r="O243" s="72"/>
      <c r="P243" s="72"/>
      <c r="Q243" s="72"/>
      <c r="R243" s="72"/>
      <c r="S243" s="33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</row>
    <row r="244" spans="1:36" s="23" customFormat="1" ht="12.75" customHeight="1" x14ac:dyDescent="0.2">
      <c r="A244" s="37"/>
      <c r="B244" s="37" t="s">
        <v>93</v>
      </c>
      <c r="C244" s="37" t="s">
        <v>257</v>
      </c>
      <c r="D244" s="37" t="s">
        <v>258</v>
      </c>
      <c r="E244" s="37"/>
      <c r="F244" s="37" t="s">
        <v>372</v>
      </c>
      <c r="G244" s="8"/>
      <c r="H244" s="1">
        <v>7</v>
      </c>
      <c r="I244" s="1">
        <v>10</v>
      </c>
      <c r="J244" s="58">
        <v>12</v>
      </c>
      <c r="K244" s="58">
        <v>14</v>
      </c>
      <c r="L244" s="58">
        <v>7</v>
      </c>
      <c r="M244" s="58"/>
      <c r="N244" s="72"/>
      <c r="O244" s="72"/>
      <c r="P244" s="72"/>
      <c r="Q244" s="72"/>
      <c r="R244" s="72"/>
      <c r="S244" s="33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I244" s="1"/>
      <c r="AJ244" s="1"/>
    </row>
    <row r="245" spans="1:36" s="8" customFormat="1" ht="12.75" customHeight="1" thickBot="1" x14ac:dyDescent="0.25">
      <c r="A245" s="37"/>
      <c r="B245" s="37"/>
      <c r="C245" s="37"/>
      <c r="D245" s="37"/>
      <c r="E245" s="37"/>
      <c r="F245" s="37"/>
      <c r="G245" s="11"/>
      <c r="H245" s="77"/>
      <c r="I245" s="77"/>
      <c r="J245" s="59"/>
      <c r="K245" s="59"/>
      <c r="L245" s="59"/>
      <c r="M245" s="59"/>
      <c r="N245" s="9"/>
      <c r="O245" s="9"/>
      <c r="P245" s="9"/>
      <c r="Q245" s="9"/>
      <c r="R245" s="9"/>
      <c r="S245" s="9"/>
      <c r="T245" s="58"/>
      <c r="U245" s="58"/>
      <c r="V245" s="58"/>
      <c r="W245" s="58"/>
      <c r="X245" s="62"/>
      <c r="Y245" s="58"/>
      <c r="Z245" s="58"/>
      <c r="AA245" s="58"/>
      <c r="AB245" s="59"/>
      <c r="AC245" s="59"/>
      <c r="AD245" s="59"/>
      <c r="AE245" s="59"/>
      <c r="AI245" s="23"/>
      <c r="AJ245" s="23"/>
    </row>
    <row r="246" spans="1:36" s="23" customFormat="1" ht="12.75" customHeight="1" thickTop="1" x14ac:dyDescent="0.2">
      <c r="A246" s="42" t="s">
        <v>259</v>
      </c>
      <c r="B246" s="43"/>
      <c r="C246" s="38"/>
      <c r="D246" s="43"/>
      <c r="E246" s="43"/>
      <c r="F246" s="42"/>
      <c r="G246" s="11"/>
      <c r="H246" s="17">
        <f t="shared" ref="H246" si="105">SUM(H235:H245)</f>
        <v>31</v>
      </c>
      <c r="I246" s="17">
        <f t="shared" ref="I246:AA246" si="106">SUM(I235:I245)</f>
        <v>31</v>
      </c>
      <c r="J246" s="17">
        <f t="shared" si="106"/>
        <v>37</v>
      </c>
      <c r="K246" s="17">
        <f t="shared" si="106"/>
        <v>42</v>
      </c>
      <c r="L246" s="17">
        <f t="shared" si="106"/>
        <v>41</v>
      </c>
      <c r="M246" s="17">
        <f t="shared" si="106"/>
        <v>27</v>
      </c>
      <c r="N246" s="17">
        <f t="shared" si="106"/>
        <v>31</v>
      </c>
      <c r="O246" s="17">
        <f t="shared" si="106"/>
        <v>27</v>
      </c>
      <c r="P246" s="17">
        <f t="shared" si="106"/>
        <v>20</v>
      </c>
      <c r="Q246" s="17">
        <f t="shared" si="106"/>
        <v>18</v>
      </c>
      <c r="R246" s="17">
        <f t="shared" si="106"/>
        <v>23</v>
      </c>
      <c r="S246" s="17">
        <f t="shared" si="106"/>
        <v>25</v>
      </c>
      <c r="T246" s="17">
        <f t="shared" si="106"/>
        <v>31</v>
      </c>
      <c r="U246" s="17">
        <f t="shared" si="106"/>
        <v>37</v>
      </c>
      <c r="V246" s="17">
        <f t="shared" si="106"/>
        <v>23</v>
      </c>
      <c r="W246" s="17">
        <f t="shared" si="106"/>
        <v>25</v>
      </c>
      <c r="X246" s="17">
        <f t="shared" si="106"/>
        <v>25</v>
      </c>
      <c r="Y246" s="17">
        <f t="shared" si="106"/>
        <v>28</v>
      </c>
      <c r="Z246" s="17">
        <f t="shared" si="106"/>
        <v>21</v>
      </c>
      <c r="AA246" s="17">
        <f t="shared" si="106"/>
        <v>21</v>
      </c>
      <c r="AB246" s="59"/>
      <c r="AC246" s="59"/>
      <c r="AD246" s="59"/>
      <c r="AE246" s="59"/>
      <c r="AI246" s="8"/>
      <c r="AJ246" s="8"/>
    </row>
    <row r="247" spans="1:36" s="8" customFormat="1" ht="12.75" customHeight="1" x14ac:dyDescent="0.2">
      <c r="A247" s="37"/>
      <c r="B247" s="38"/>
      <c r="C247" s="37"/>
      <c r="D247" s="37"/>
      <c r="E247" s="37"/>
      <c r="F247" s="37"/>
      <c r="G247" s="11"/>
      <c r="H247" s="11"/>
      <c r="I247" s="11"/>
      <c r="J247" s="59"/>
      <c r="K247" s="59"/>
      <c r="L247" s="59"/>
      <c r="M247" s="59"/>
      <c r="N247" s="9"/>
      <c r="O247" s="9"/>
      <c r="P247" s="9"/>
      <c r="Q247" s="9"/>
      <c r="R247" s="9"/>
      <c r="S247" s="9"/>
      <c r="T247" s="58"/>
      <c r="U247" s="58"/>
      <c r="V247" s="58"/>
      <c r="W247" s="58"/>
      <c r="X247" s="62"/>
      <c r="Y247" s="58"/>
      <c r="Z247" s="58"/>
      <c r="AA247" s="58"/>
      <c r="AB247" s="59"/>
      <c r="AC247" s="59"/>
      <c r="AD247" s="59"/>
      <c r="AE247" s="59"/>
      <c r="AI247" s="23"/>
      <c r="AJ247" s="23"/>
    </row>
    <row r="248" spans="1:36" ht="12.75" customHeight="1" x14ac:dyDescent="0.2">
      <c r="A248" s="39" t="s">
        <v>106</v>
      </c>
      <c r="B248" s="37"/>
      <c r="C248" s="37"/>
      <c r="D248" s="37"/>
      <c r="E248" s="38"/>
      <c r="F248" s="37"/>
      <c r="G248" s="11"/>
      <c r="H248" s="11"/>
      <c r="I248" s="11"/>
      <c r="N248" s="9"/>
      <c r="O248" s="9"/>
      <c r="P248" s="9"/>
      <c r="Q248" s="9"/>
      <c r="R248" s="9"/>
      <c r="S248" s="9"/>
      <c r="T248" s="58"/>
      <c r="U248" s="58"/>
      <c r="V248" s="58"/>
      <c r="W248" s="58"/>
      <c r="X248" s="62"/>
      <c r="Y248" s="58"/>
      <c r="Z248" s="58"/>
      <c r="AA248" s="58"/>
      <c r="AE248" s="59"/>
      <c r="AI248" s="8"/>
      <c r="AJ248" s="8"/>
    </row>
    <row r="249" spans="1:36" ht="12.75" customHeight="1" x14ac:dyDescent="0.2">
      <c r="A249" s="37"/>
      <c r="B249" s="37" t="s">
        <v>32</v>
      </c>
      <c r="C249" s="37" t="s">
        <v>45</v>
      </c>
      <c r="D249" s="2" t="s">
        <v>260</v>
      </c>
      <c r="E249" s="2"/>
      <c r="F249" s="37" t="s">
        <v>261</v>
      </c>
      <c r="G249" s="11"/>
      <c r="H249" s="1">
        <v>0</v>
      </c>
      <c r="I249" s="1">
        <v>1</v>
      </c>
      <c r="J249" s="64"/>
      <c r="K249" s="64"/>
      <c r="L249" s="64"/>
      <c r="M249" s="64">
        <v>1</v>
      </c>
      <c r="N249" s="32">
        <v>1</v>
      </c>
      <c r="O249" s="32">
        <v>1</v>
      </c>
      <c r="P249" s="32">
        <v>3</v>
      </c>
      <c r="Q249" s="32"/>
      <c r="R249" s="32"/>
      <c r="S249" s="9"/>
      <c r="T249" s="58"/>
      <c r="U249" s="58"/>
      <c r="V249" s="58"/>
      <c r="W249" s="58"/>
      <c r="X249" s="58"/>
      <c r="Y249" s="34"/>
      <c r="Z249" s="34"/>
      <c r="AA249" s="34"/>
      <c r="AB249" s="64"/>
      <c r="AC249" s="64"/>
      <c r="AD249" s="64"/>
      <c r="AE249" s="64"/>
    </row>
    <row r="250" spans="1:36" s="8" customFormat="1" ht="12.75" customHeight="1" x14ac:dyDescent="0.2">
      <c r="A250" s="37"/>
      <c r="B250" s="37" t="s">
        <v>32</v>
      </c>
      <c r="C250" s="37" t="s">
        <v>45</v>
      </c>
      <c r="D250" s="37" t="s">
        <v>107</v>
      </c>
      <c r="E250" s="37" t="s">
        <v>108</v>
      </c>
      <c r="F250" s="37" t="s">
        <v>109</v>
      </c>
      <c r="H250" s="1">
        <v>0</v>
      </c>
      <c r="I250" s="1">
        <v>0</v>
      </c>
      <c r="J250" s="64"/>
      <c r="K250" s="64"/>
      <c r="L250" s="64"/>
      <c r="M250" s="64"/>
      <c r="N250" s="32"/>
      <c r="O250" s="32">
        <v>0</v>
      </c>
      <c r="P250" s="32">
        <v>0</v>
      </c>
      <c r="Q250" s="32">
        <v>0</v>
      </c>
      <c r="R250" s="32">
        <v>0</v>
      </c>
      <c r="S250" s="9">
        <v>1</v>
      </c>
      <c r="T250" s="58">
        <v>3</v>
      </c>
      <c r="U250" s="58">
        <v>6</v>
      </c>
      <c r="V250" s="58">
        <v>6</v>
      </c>
      <c r="W250" s="58">
        <v>4</v>
      </c>
      <c r="X250" s="58">
        <v>1</v>
      </c>
      <c r="Y250" s="34">
        <v>0</v>
      </c>
      <c r="Z250" s="34"/>
      <c r="AA250" s="34">
        <v>0</v>
      </c>
      <c r="AB250" s="64"/>
      <c r="AC250" s="64"/>
      <c r="AD250" s="64"/>
      <c r="AE250" s="64"/>
      <c r="AI250" s="1"/>
      <c r="AJ250" s="1"/>
    </row>
    <row r="251" spans="1:36" s="8" customFormat="1" ht="12.75" customHeight="1" x14ac:dyDescent="0.2">
      <c r="A251" s="37"/>
      <c r="B251" s="37" t="s">
        <v>32</v>
      </c>
      <c r="C251" s="37" t="s">
        <v>45</v>
      </c>
      <c r="D251" s="37" t="s">
        <v>107</v>
      </c>
      <c r="E251" s="37"/>
      <c r="F251" s="37" t="s">
        <v>109</v>
      </c>
      <c r="G251" s="1"/>
      <c r="H251" s="1">
        <v>8</v>
      </c>
      <c r="I251" s="1">
        <v>10</v>
      </c>
      <c r="J251" s="64">
        <v>9</v>
      </c>
      <c r="K251" s="64">
        <v>9</v>
      </c>
      <c r="L251" s="64">
        <v>8</v>
      </c>
      <c r="M251" s="64">
        <v>10</v>
      </c>
      <c r="N251" s="31">
        <v>16</v>
      </c>
      <c r="O251" s="31">
        <v>23</v>
      </c>
      <c r="P251" s="31">
        <v>25</v>
      </c>
      <c r="Q251" s="31">
        <v>18</v>
      </c>
      <c r="R251" s="31">
        <v>18</v>
      </c>
      <c r="S251" s="9">
        <v>24</v>
      </c>
      <c r="T251" s="58">
        <v>27</v>
      </c>
      <c r="U251" s="58">
        <v>19</v>
      </c>
      <c r="V251" s="58">
        <v>20</v>
      </c>
      <c r="W251" s="58">
        <v>22</v>
      </c>
      <c r="X251" s="58">
        <f>22+5</f>
        <v>27</v>
      </c>
      <c r="Y251" s="34">
        <v>24</v>
      </c>
      <c r="Z251" s="34">
        <v>19</v>
      </c>
      <c r="AA251" s="34">
        <v>14</v>
      </c>
      <c r="AB251" s="64"/>
      <c r="AC251" s="64"/>
      <c r="AD251" s="64"/>
      <c r="AE251" s="64"/>
    </row>
    <row r="252" spans="1:36" s="8" customFormat="1" ht="12.75" customHeight="1" x14ac:dyDescent="0.2">
      <c r="A252" s="37"/>
      <c r="B252" s="37" t="s">
        <v>32</v>
      </c>
      <c r="C252" s="37" t="s">
        <v>262</v>
      </c>
      <c r="D252" s="37" t="s">
        <v>107</v>
      </c>
      <c r="E252" s="37" t="s">
        <v>108</v>
      </c>
      <c r="F252" s="37" t="s">
        <v>109</v>
      </c>
      <c r="G252" s="1"/>
      <c r="H252" s="1">
        <v>0</v>
      </c>
      <c r="I252" s="1">
        <v>0</v>
      </c>
      <c r="J252" s="64"/>
      <c r="K252" s="64"/>
      <c r="L252" s="64"/>
      <c r="M252" s="64"/>
      <c r="N252" s="32"/>
      <c r="O252" s="32">
        <v>2</v>
      </c>
      <c r="P252" s="32">
        <v>2</v>
      </c>
      <c r="Q252" s="32">
        <v>4</v>
      </c>
      <c r="R252" s="32">
        <v>0</v>
      </c>
      <c r="S252" s="9">
        <v>1</v>
      </c>
      <c r="T252" s="58">
        <v>1</v>
      </c>
      <c r="U252" s="58">
        <v>0</v>
      </c>
      <c r="V252" s="58">
        <v>1</v>
      </c>
      <c r="W252" s="58">
        <v>1</v>
      </c>
      <c r="X252" s="58">
        <v>0</v>
      </c>
      <c r="Y252" s="34">
        <v>0</v>
      </c>
      <c r="Z252" s="34"/>
      <c r="AA252" s="34">
        <v>0</v>
      </c>
      <c r="AB252" s="64"/>
      <c r="AC252" s="64"/>
      <c r="AD252" s="64"/>
      <c r="AE252" s="64"/>
    </row>
    <row r="253" spans="1:36" s="11" customFormat="1" x14ac:dyDescent="0.2">
      <c r="A253" s="37"/>
      <c r="B253" s="37" t="s">
        <v>32</v>
      </c>
      <c r="C253" s="37" t="s">
        <v>262</v>
      </c>
      <c r="D253" s="37" t="s">
        <v>107</v>
      </c>
      <c r="E253" s="37"/>
      <c r="F253" s="37" t="s">
        <v>109</v>
      </c>
      <c r="G253" s="1"/>
      <c r="H253" s="1">
        <v>0</v>
      </c>
      <c r="I253" s="1">
        <v>0</v>
      </c>
      <c r="J253" s="64"/>
      <c r="K253" s="64">
        <v>1</v>
      </c>
      <c r="L253" s="64"/>
      <c r="M253" s="64">
        <v>2</v>
      </c>
      <c r="N253" s="31">
        <v>0</v>
      </c>
      <c r="O253" s="31">
        <v>2</v>
      </c>
      <c r="P253" s="31">
        <v>1</v>
      </c>
      <c r="Q253" s="31">
        <v>3</v>
      </c>
      <c r="R253" s="31">
        <v>7</v>
      </c>
      <c r="S253" s="9">
        <v>8</v>
      </c>
      <c r="T253" s="58">
        <v>8</v>
      </c>
      <c r="U253" s="58">
        <v>6</v>
      </c>
      <c r="V253" s="58">
        <v>4</v>
      </c>
      <c r="W253" s="58">
        <v>5</v>
      </c>
      <c r="X253" s="58">
        <f>9-3</f>
        <v>6</v>
      </c>
      <c r="Y253" s="58">
        <v>1</v>
      </c>
      <c r="Z253" s="58">
        <v>3</v>
      </c>
      <c r="AA253" s="58">
        <f>5+1</f>
        <v>6</v>
      </c>
      <c r="AB253" s="64"/>
      <c r="AC253" s="64"/>
      <c r="AD253" s="64"/>
      <c r="AE253" s="64"/>
      <c r="AI253" s="8"/>
      <c r="AJ253" s="8"/>
    </row>
    <row r="254" spans="1:36" s="11" customFormat="1" x14ac:dyDescent="0.2">
      <c r="A254" s="39"/>
      <c r="B254" s="37"/>
      <c r="C254" s="37"/>
      <c r="D254" s="37"/>
      <c r="E254" s="38"/>
      <c r="F254" s="37"/>
      <c r="G254" s="57"/>
      <c r="H254" s="57"/>
      <c r="I254" s="57"/>
      <c r="J254" s="59"/>
      <c r="K254" s="59"/>
      <c r="L254" s="59"/>
      <c r="M254" s="59"/>
      <c r="N254" s="9"/>
      <c r="O254" s="9"/>
      <c r="P254" s="9"/>
      <c r="Q254" s="9"/>
      <c r="R254" s="9"/>
      <c r="S254" s="9"/>
      <c r="T254" s="58"/>
      <c r="U254" s="58"/>
      <c r="V254" s="58"/>
      <c r="W254" s="58"/>
      <c r="X254" s="62"/>
      <c r="Y254" s="58"/>
      <c r="Z254" s="58"/>
      <c r="AA254" s="58"/>
      <c r="AB254" s="59"/>
      <c r="AC254" s="59"/>
      <c r="AD254" s="59"/>
      <c r="AE254" s="59"/>
    </row>
    <row r="255" spans="1:36" s="11" customFormat="1" x14ac:dyDescent="0.2">
      <c r="A255" s="37"/>
      <c r="B255" s="12" t="s">
        <v>46</v>
      </c>
      <c r="C255" s="37" t="s">
        <v>262</v>
      </c>
      <c r="D255" s="12" t="s">
        <v>263</v>
      </c>
      <c r="E255" s="12"/>
      <c r="F255" s="12" t="s">
        <v>264</v>
      </c>
      <c r="G255" s="57"/>
      <c r="H255" s="1">
        <v>0</v>
      </c>
      <c r="I255" s="1">
        <v>0</v>
      </c>
      <c r="J255" s="64"/>
      <c r="K255" s="64">
        <v>0</v>
      </c>
      <c r="L255" s="64">
        <v>1</v>
      </c>
      <c r="M255" s="64">
        <v>1</v>
      </c>
      <c r="N255" s="72">
        <v>1</v>
      </c>
      <c r="O255" s="72">
        <v>0</v>
      </c>
      <c r="P255" s="72">
        <v>1</v>
      </c>
      <c r="Q255" s="34">
        <v>3</v>
      </c>
      <c r="R255" s="34">
        <v>11</v>
      </c>
      <c r="S255" s="9">
        <v>10</v>
      </c>
      <c r="T255" s="58">
        <v>13</v>
      </c>
      <c r="U255" s="58">
        <v>7</v>
      </c>
      <c r="V255" s="58">
        <f>8-6</f>
        <v>2</v>
      </c>
      <c r="W255" s="58">
        <v>5</v>
      </c>
      <c r="X255" s="58">
        <f>3+1</f>
        <v>4</v>
      </c>
      <c r="Y255" s="58">
        <v>2</v>
      </c>
      <c r="Z255" s="58">
        <v>3</v>
      </c>
      <c r="AA255" s="58">
        <v>2</v>
      </c>
      <c r="AB255" s="64"/>
      <c r="AC255" s="64"/>
      <c r="AD255" s="64"/>
      <c r="AE255" s="64"/>
    </row>
    <row r="256" spans="1:36" s="23" customFormat="1" ht="12.75" customHeight="1" x14ac:dyDescent="0.2">
      <c r="A256" s="37"/>
      <c r="B256" s="12" t="s">
        <v>46</v>
      </c>
      <c r="C256" s="37" t="s">
        <v>262</v>
      </c>
      <c r="D256" s="12" t="s">
        <v>265</v>
      </c>
      <c r="E256" s="12"/>
      <c r="F256" s="12" t="s">
        <v>266</v>
      </c>
      <c r="G256" s="57"/>
      <c r="H256" s="1">
        <v>0</v>
      </c>
      <c r="I256" s="1">
        <v>1</v>
      </c>
      <c r="J256" s="64">
        <v>3</v>
      </c>
      <c r="K256" s="64">
        <v>5</v>
      </c>
      <c r="L256" s="64">
        <v>2</v>
      </c>
      <c r="M256" s="64">
        <v>6</v>
      </c>
      <c r="N256" s="74">
        <v>10</v>
      </c>
      <c r="O256" s="72">
        <v>12</v>
      </c>
      <c r="P256" s="72">
        <v>14</v>
      </c>
      <c r="Q256" s="34">
        <v>13</v>
      </c>
      <c r="R256" s="34">
        <v>10</v>
      </c>
      <c r="S256" s="9">
        <v>5</v>
      </c>
      <c r="T256" s="58">
        <v>16</v>
      </c>
      <c r="U256" s="58">
        <v>20</v>
      </c>
      <c r="V256" s="58">
        <f>16+3</f>
        <v>19</v>
      </c>
      <c r="W256" s="58">
        <v>8</v>
      </c>
      <c r="X256" s="58">
        <f>3-1</f>
        <v>2</v>
      </c>
      <c r="Y256" s="58"/>
      <c r="Z256" s="58"/>
      <c r="AA256" s="58"/>
      <c r="AB256" s="64"/>
      <c r="AC256" s="64"/>
      <c r="AD256" s="64"/>
      <c r="AE256" s="64"/>
      <c r="AI256" s="11"/>
      <c r="AJ256" s="11"/>
    </row>
    <row r="257" spans="1:36" s="8" customFormat="1" ht="12.75" customHeight="1" x14ac:dyDescent="0.2">
      <c r="A257" s="37"/>
      <c r="B257" s="12" t="s">
        <v>46</v>
      </c>
      <c r="C257" s="37" t="s">
        <v>262</v>
      </c>
      <c r="D257" s="12" t="s">
        <v>267</v>
      </c>
      <c r="E257" s="12"/>
      <c r="F257" s="12" t="s">
        <v>268</v>
      </c>
      <c r="G257" s="1"/>
      <c r="H257" s="1">
        <v>0</v>
      </c>
      <c r="I257" s="1">
        <v>0</v>
      </c>
      <c r="J257" s="64"/>
      <c r="K257" s="64">
        <v>5</v>
      </c>
      <c r="L257" s="64">
        <v>11</v>
      </c>
      <c r="M257" s="64">
        <v>13</v>
      </c>
      <c r="N257" s="74">
        <v>4</v>
      </c>
      <c r="O257" s="72">
        <v>2</v>
      </c>
      <c r="P257" s="72">
        <v>11</v>
      </c>
      <c r="Q257" s="74">
        <v>15</v>
      </c>
      <c r="R257" s="74">
        <v>13</v>
      </c>
      <c r="S257" s="9">
        <v>12</v>
      </c>
      <c r="T257" s="74">
        <v>15</v>
      </c>
      <c r="U257" s="74">
        <v>13</v>
      </c>
      <c r="V257" s="74">
        <f>15+4</f>
        <v>19</v>
      </c>
      <c r="W257" s="74">
        <v>6</v>
      </c>
      <c r="X257" s="58"/>
      <c r="Y257" s="58"/>
      <c r="Z257" s="58"/>
      <c r="AA257" s="58"/>
      <c r="AB257" s="64"/>
      <c r="AC257" s="64"/>
      <c r="AD257" s="64"/>
      <c r="AE257" s="64"/>
      <c r="AI257" s="23"/>
      <c r="AJ257" s="23"/>
    </row>
    <row r="258" spans="1:36" s="23" customFormat="1" ht="12.75" customHeight="1" thickBot="1" x14ac:dyDescent="0.25">
      <c r="A258" s="12"/>
      <c r="B258" s="12" t="s">
        <v>46</v>
      </c>
      <c r="C258" s="12" t="s">
        <v>262</v>
      </c>
      <c r="D258" s="53" t="s">
        <v>269</v>
      </c>
      <c r="E258" s="12"/>
      <c r="F258" s="12" t="s">
        <v>270</v>
      </c>
      <c r="G258" s="11"/>
      <c r="H258" s="78">
        <v>11</v>
      </c>
      <c r="I258" s="78">
        <v>8</v>
      </c>
      <c r="J258" s="63">
        <v>17</v>
      </c>
      <c r="K258" s="63">
        <v>14</v>
      </c>
      <c r="L258" s="63">
        <v>8</v>
      </c>
      <c r="M258" s="63">
        <v>7</v>
      </c>
      <c r="N258" s="9">
        <v>11</v>
      </c>
      <c r="O258" s="9">
        <v>12</v>
      </c>
      <c r="P258" s="9">
        <v>18</v>
      </c>
      <c r="Q258" s="9">
        <v>16</v>
      </c>
      <c r="R258" s="9">
        <v>16</v>
      </c>
      <c r="S258" s="9">
        <v>10</v>
      </c>
      <c r="T258" s="9">
        <v>6</v>
      </c>
      <c r="U258" s="9"/>
      <c r="V258" s="9"/>
      <c r="W258" s="9"/>
      <c r="X258" s="9"/>
      <c r="Y258" s="9"/>
      <c r="Z258" s="9"/>
      <c r="AA258" s="9"/>
      <c r="AB258" s="63"/>
      <c r="AC258" s="63"/>
      <c r="AD258" s="63"/>
      <c r="AE258" s="63"/>
      <c r="AI258" s="8"/>
      <c r="AJ258" s="8"/>
    </row>
    <row r="259" spans="1:36" s="8" customFormat="1" ht="12.75" customHeight="1" thickTop="1" x14ac:dyDescent="0.2">
      <c r="A259" s="12"/>
      <c r="B259" s="12" t="s">
        <v>46</v>
      </c>
      <c r="C259" s="12" t="s">
        <v>262</v>
      </c>
      <c r="D259" s="12" t="s">
        <v>271</v>
      </c>
      <c r="E259" s="12"/>
      <c r="F259" s="44" t="s">
        <v>272</v>
      </c>
      <c r="G259" s="11"/>
      <c r="H259" s="17">
        <f>SUM(H255:H258)</f>
        <v>11</v>
      </c>
      <c r="I259" s="17">
        <f>SUM(I255:I258)</f>
        <v>9</v>
      </c>
      <c r="J259" s="17">
        <f>SUM(J255:J258)</f>
        <v>20</v>
      </c>
      <c r="K259" s="17">
        <f>SUM(K255:K258)</f>
        <v>24</v>
      </c>
      <c r="L259" s="17">
        <f t="shared" ref="L259" si="107">SUM(L255:L258)</f>
        <v>22</v>
      </c>
      <c r="M259" s="17">
        <f t="shared" ref="M259" si="108">SUM(M255:M258)</f>
        <v>27</v>
      </c>
      <c r="N259" s="17">
        <f t="shared" ref="N259:AA259" si="109">SUM(N255:N258)</f>
        <v>26</v>
      </c>
      <c r="O259" s="17">
        <f t="shared" si="109"/>
        <v>26</v>
      </c>
      <c r="P259" s="17">
        <f t="shared" si="109"/>
        <v>44</v>
      </c>
      <c r="Q259" s="17">
        <f t="shared" si="109"/>
        <v>47</v>
      </c>
      <c r="R259" s="17">
        <f t="shared" si="109"/>
        <v>50</v>
      </c>
      <c r="S259" s="17">
        <f t="shared" si="109"/>
        <v>37</v>
      </c>
      <c r="T259" s="17">
        <f t="shared" si="109"/>
        <v>50</v>
      </c>
      <c r="U259" s="17">
        <f t="shared" si="109"/>
        <v>40</v>
      </c>
      <c r="V259" s="17">
        <f t="shared" si="109"/>
        <v>40</v>
      </c>
      <c r="W259" s="17">
        <f t="shared" si="109"/>
        <v>19</v>
      </c>
      <c r="X259" s="17">
        <f t="shared" si="109"/>
        <v>6</v>
      </c>
      <c r="Y259" s="17">
        <f t="shared" si="109"/>
        <v>2</v>
      </c>
      <c r="Z259" s="17">
        <f t="shared" si="109"/>
        <v>3</v>
      </c>
      <c r="AA259" s="17">
        <f t="shared" si="109"/>
        <v>2</v>
      </c>
      <c r="AB259" s="63"/>
      <c r="AC259" s="63"/>
      <c r="AD259" s="63"/>
      <c r="AE259" s="63"/>
      <c r="AI259" s="23"/>
      <c r="AJ259" s="23"/>
    </row>
    <row r="260" spans="1:36" s="11" customFormat="1" x14ac:dyDescent="0.2">
      <c r="A260" s="12"/>
      <c r="B260" s="12"/>
      <c r="C260" s="12"/>
      <c r="D260" s="12"/>
      <c r="E260" s="12"/>
      <c r="F260" s="44"/>
      <c r="J260" s="63"/>
      <c r="K260" s="63"/>
      <c r="L260" s="63"/>
      <c r="M260" s="63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63"/>
      <c r="AC260" s="63"/>
      <c r="AD260" s="63"/>
      <c r="AE260" s="63"/>
      <c r="AI260" s="8"/>
      <c r="AJ260" s="8"/>
    </row>
    <row r="261" spans="1:36" s="11" customFormat="1" x14ac:dyDescent="0.2">
      <c r="A261" s="37"/>
      <c r="B261" s="37" t="s">
        <v>44</v>
      </c>
      <c r="C261" s="37" t="s">
        <v>45</v>
      </c>
      <c r="D261" s="2" t="s">
        <v>260</v>
      </c>
      <c r="E261" s="2"/>
      <c r="F261" s="37" t="s">
        <v>273</v>
      </c>
      <c r="H261" s="1">
        <v>0</v>
      </c>
      <c r="I261" s="1">
        <v>0</v>
      </c>
      <c r="J261" s="64">
        <v>2</v>
      </c>
      <c r="K261" s="64"/>
      <c r="L261" s="63">
        <v>2</v>
      </c>
      <c r="M261" s="63">
        <v>1</v>
      </c>
      <c r="N261" s="32">
        <v>2</v>
      </c>
      <c r="O261" s="32">
        <v>4</v>
      </c>
      <c r="P261" s="32">
        <v>4</v>
      </c>
      <c r="Q261" s="32">
        <v>1</v>
      </c>
      <c r="R261" s="32"/>
      <c r="S261" s="9"/>
      <c r="T261" s="58"/>
      <c r="U261" s="58"/>
      <c r="V261" s="58"/>
      <c r="W261" s="58"/>
      <c r="X261" s="58"/>
      <c r="Y261" s="58"/>
      <c r="Z261" s="58"/>
      <c r="AA261" s="58"/>
      <c r="AB261" s="64"/>
      <c r="AC261" s="64"/>
      <c r="AD261" s="64"/>
      <c r="AE261" s="64"/>
    </row>
    <row r="262" spans="1:36" s="23" customFormat="1" ht="12.75" customHeight="1" x14ac:dyDescent="0.2">
      <c r="A262" s="37"/>
      <c r="B262" s="37" t="s">
        <v>44</v>
      </c>
      <c r="C262" s="37" t="s">
        <v>45</v>
      </c>
      <c r="D262" s="37" t="s">
        <v>120</v>
      </c>
      <c r="E262" s="37" t="s">
        <v>108</v>
      </c>
      <c r="F262" s="37" t="s">
        <v>121</v>
      </c>
      <c r="G262" s="57"/>
      <c r="H262" s="1">
        <v>0</v>
      </c>
      <c r="I262" s="1">
        <v>0</v>
      </c>
      <c r="J262" s="64"/>
      <c r="K262" s="64"/>
      <c r="L262" s="64"/>
      <c r="M262" s="64"/>
      <c r="N262" s="32"/>
      <c r="O262" s="32">
        <v>0</v>
      </c>
      <c r="P262" s="32">
        <v>0</v>
      </c>
      <c r="Q262" s="32">
        <v>0</v>
      </c>
      <c r="R262" s="32">
        <v>1</v>
      </c>
      <c r="S262" s="9">
        <v>2</v>
      </c>
      <c r="T262" s="58">
        <v>8</v>
      </c>
      <c r="U262" s="58">
        <v>10</v>
      </c>
      <c r="V262" s="58">
        <f>9+1</f>
        <v>10</v>
      </c>
      <c r="W262" s="58">
        <v>4</v>
      </c>
      <c r="X262" s="58">
        <v>0</v>
      </c>
      <c r="Y262" s="58">
        <v>0</v>
      </c>
      <c r="Z262" s="58"/>
      <c r="AA262" s="58">
        <v>0</v>
      </c>
      <c r="AB262" s="64"/>
      <c r="AC262" s="64"/>
      <c r="AD262" s="64"/>
      <c r="AE262" s="64"/>
      <c r="AI262" s="11"/>
      <c r="AJ262" s="11"/>
    </row>
    <row r="263" spans="1:36" s="8" customFormat="1" ht="12.75" customHeight="1" x14ac:dyDescent="0.2">
      <c r="A263" s="37"/>
      <c r="B263" s="37" t="s">
        <v>44</v>
      </c>
      <c r="C263" s="37" t="s">
        <v>45</v>
      </c>
      <c r="D263" s="37" t="s">
        <v>120</v>
      </c>
      <c r="E263" s="37"/>
      <c r="F263" s="37" t="s">
        <v>121</v>
      </c>
      <c r="G263" s="1"/>
      <c r="H263" s="1">
        <v>1</v>
      </c>
      <c r="I263" s="1">
        <v>3</v>
      </c>
      <c r="J263" s="64">
        <v>3</v>
      </c>
      <c r="K263" s="64">
        <v>5</v>
      </c>
      <c r="L263" s="64">
        <v>7</v>
      </c>
      <c r="M263" s="64">
        <v>12</v>
      </c>
      <c r="N263" s="31">
        <v>14</v>
      </c>
      <c r="O263" s="31">
        <v>10</v>
      </c>
      <c r="P263" s="31">
        <v>6</v>
      </c>
      <c r="Q263" s="31">
        <v>4</v>
      </c>
      <c r="R263" s="31">
        <v>12</v>
      </c>
      <c r="S263" s="9">
        <v>13</v>
      </c>
      <c r="T263" s="58">
        <v>8</v>
      </c>
      <c r="U263" s="58">
        <v>8</v>
      </c>
      <c r="V263" s="58">
        <v>7</v>
      </c>
      <c r="W263" s="58">
        <v>1</v>
      </c>
      <c r="X263" s="58">
        <v>3</v>
      </c>
      <c r="Y263" s="58">
        <v>2</v>
      </c>
      <c r="Z263" s="58">
        <v>2</v>
      </c>
      <c r="AA263" s="58">
        <v>2</v>
      </c>
      <c r="AB263" s="64"/>
      <c r="AC263" s="64"/>
      <c r="AD263" s="64"/>
      <c r="AE263" s="64"/>
      <c r="AI263" s="23"/>
      <c r="AJ263" s="23"/>
    </row>
    <row r="264" spans="1:36" s="23" customFormat="1" ht="12.75" customHeight="1" x14ac:dyDescent="0.2">
      <c r="A264" s="37"/>
      <c r="B264" s="37" t="s">
        <v>44</v>
      </c>
      <c r="C264" s="37" t="s">
        <v>262</v>
      </c>
      <c r="D264" s="37" t="s">
        <v>120</v>
      </c>
      <c r="E264" s="37" t="s">
        <v>108</v>
      </c>
      <c r="F264" s="37" t="s">
        <v>121</v>
      </c>
      <c r="G264" s="1"/>
      <c r="H264" s="1">
        <v>0</v>
      </c>
      <c r="I264" s="1">
        <v>0</v>
      </c>
      <c r="J264" s="64"/>
      <c r="K264" s="64"/>
      <c r="L264" s="64">
        <v>1</v>
      </c>
      <c r="M264" s="64">
        <v>2</v>
      </c>
      <c r="N264" s="32">
        <v>6</v>
      </c>
      <c r="O264" s="32">
        <v>4</v>
      </c>
      <c r="P264" s="32">
        <v>3</v>
      </c>
      <c r="Q264" s="32">
        <v>6</v>
      </c>
      <c r="R264" s="32">
        <v>6</v>
      </c>
      <c r="S264" s="9">
        <v>5</v>
      </c>
      <c r="T264" s="58">
        <v>4</v>
      </c>
      <c r="U264" s="58">
        <v>2</v>
      </c>
      <c r="V264" s="58">
        <v>3</v>
      </c>
      <c r="W264" s="58">
        <v>3</v>
      </c>
      <c r="X264" s="58">
        <v>0</v>
      </c>
      <c r="Y264" s="58">
        <v>0</v>
      </c>
      <c r="Z264" s="58"/>
      <c r="AA264" s="58">
        <v>0</v>
      </c>
      <c r="AB264" s="64"/>
      <c r="AC264" s="64"/>
      <c r="AD264" s="64"/>
      <c r="AE264" s="64"/>
      <c r="AI264" s="8"/>
      <c r="AJ264" s="8"/>
    </row>
    <row r="265" spans="1:36" s="8" customFormat="1" ht="12.75" customHeight="1" x14ac:dyDescent="0.2">
      <c r="A265" s="37"/>
      <c r="B265" s="37" t="s">
        <v>44</v>
      </c>
      <c r="C265" s="37" t="s">
        <v>262</v>
      </c>
      <c r="D265" s="37" t="s">
        <v>120</v>
      </c>
      <c r="E265" s="38"/>
      <c r="F265" s="37" t="s">
        <v>121</v>
      </c>
      <c r="G265" s="1"/>
      <c r="H265" s="1">
        <v>0</v>
      </c>
      <c r="I265" s="1">
        <v>0</v>
      </c>
      <c r="J265" s="64">
        <v>4</v>
      </c>
      <c r="K265" s="64">
        <v>3</v>
      </c>
      <c r="L265" s="64">
        <v>2</v>
      </c>
      <c r="M265" s="64">
        <v>4</v>
      </c>
      <c r="N265" s="31">
        <v>8</v>
      </c>
      <c r="O265" s="31">
        <v>12</v>
      </c>
      <c r="P265" s="31">
        <v>7</v>
      </c>
      <c r="Q265" s="31">
        <v>5</v>
      </c>
      <c r="R265" s="31">
        <v>11</v>
      </c>
      <c r="S265" s="9">
        <v>12</v>
      </c>
      <c r="T265" s="58">
        <v>11</v>
      </c>
      <c r="U265" s="58">
        <v>12</v>
      </c>
      <c r="V265" s="58">
        <v>7</v>
      </c>
      <c r="W265" s="58">
        <v>7</v>
      </c>
      <c r="X265" s="58">
        <v>5</v>
      </c>
      <c r="Y265" s="58">
        <v>7</v>
      </c>
      <c r="Z265" s="58">
        <v>5</v>
      </c>
      <c r="AA265" s="58">
        <v>9</v>
      </c>
      <c r="AB265" s="64"/>
      <c r="AC265" s="64"/>
      <c r="AD265" s="64"/>
      <c r="AE265" s="64"/>
      <c r="AI265" s="23"/>
      <c r="AJ265" s="23"/>
    </row>
    <row r="266" spans="1:36" s="8" customFormat="1" ht="12.75" customHeight="1" x14ac:dyDescent="0.2">
      <c r="A266" s="12"/>
      <c r="B266" s="13" t="s">
        <v>72</v>
      </c>
      <c r="C266" s="12"/>
      <c r="D266" s="12"/>
      <c r="E266" s="12"/>
      <c r="F266" s="44"/>
      <c r="G266" s="11"/>
      <c r="H266" s="11"/>
      <c r="I266" s="11"/>
      <c r="J266" s="63"/>
      <c r="K266" s="63"/>
      <c r="L266" s="63"/>
      <c r="M266" s="63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63"/>
      <c r="AC266" s="63"/>
      <c r="AD266" s="63"/>
      <c r="AE266" s="63"/>
    </row>
    <row r="267" spans="1:36" s="8" customFormat="1" ht="12.75" customHeight="1" x14ac:dyDescent="0.2">
      <c r="A267" s="37"/>
      <c r="B267" s="37" t="s">
        <v>274</v>
      </c>
      <c r="C267" s="37" t="s">
        <v>45</v>
      </c>
      <c r="D267" s="2" t="s">
        <v>260</v>
      </c>
      <c r="E267" s="2"/>
      <c r="F267" s="37" t="s">
        <v>275</v>
      </c>
      <c r="G267" s="11"/>
      <c r="H267" s="1">
        <v>0</v>
      </c>
      <c r="I267" s="1">
        <v>1</v>
      </c>
      <c r="J267" s="64">
        <v>2</v>
      </c>
      <c r="K267" s="64">
        <v>3</v>
      </c>
      <c r="L267" s="63">
        <v>2</v>
      </c>
      <c r="M267" s="63">
        <v>4</v>
      </c>
      <c r="N267" s="32">
        <v>7</v>
      </c>
      <c r="O267" s="32">
        <v>8</v>
      </c>
      <c r="P267" s="32">
        <v>3</v>
      </c>
      <c r="Q267" s="32">
        <v>4</v>
      </c>
      <c r="R267" s="59"/>
      <c r="S267" s="9"/>
      <c r="T267" s="58"/>
      <c r="U267" s="58"/>
      <c r="V267" s="58"/>
      <c r="W267" s="58"/>
      <c r="X267" s="58"/>
      <c r="Y267" s="58"/>
      <c r="Z267" s="58"/>
      <c r="AA267" s="58"/>
      <c r="AB267" s="64"/>
      <c r="AC267" s="64"/>
      <c r="AD267" s="64"/>
      <c r="AE267" s="64"/>
    </row>
    <row r="268" spans="1:36" s="23" customFormat="1" ht="12.75" customHeight="1" x14ac:dyDescent="0.2">
      <c r="A268" s="37"/>
      <c r="B268" s="37" t="s">
        <v>274</v>
      </c>
      <c r="C268" s="37" t="s">
        <v>45</v>
      </c>
      <c r="D268" s="37" t="s">
        <v>122</v>
      </c>
      <c r="E268" s="37" t="s">
        <v>108</v>
      </c>
      <c r="F268" s="37" t="s">
        <v>123</v>
      </c>
      <c r="G268" s="11"/>
      <c r="H268" s="1">
        <v>0</v>
      </c>
      <c r="I268" s="1">
        <v>0</v>
      </c>
      <c r="J268" s="64"/>
      <c r="K268" s="64"/>
      <c r="L268" s="64"/>
      <c r="M268" s="64"/>
      <c r="N268" s="59"/>
      <c r="O268" s="59">
        <v>0</v>
      </c>
      <c r="P268" s="59">
        <v>0</v>
      </c>
      <c r="Q268" s="59">
        <v>0</v>
      </c>
      <c r="R268" s="59">
        <v>1</v>
      </c>
      <c r="S268" s="9">
        <v>5</v>
      </c>
      <c r="T268" s="58">
        <v>9</v>
      </c>
      <c r="U268" s="58">
        <v>18</v>
      </c>
      <c r="V268" s="58">
        <f>12+1</f>
        <v>13</v>
      </c>
      <c r="W268" s="58">
        <v>5</v>
      </c>
      <c r="X268" s="58">
        <v>1</v>
      </c>
      <c r="Y268" s="58">
        <v>1</v>
      </c>
      <c r="Z268" s="58">
        <v>1</v>
      </c>
      <c r="AA268" s="58">
        <f>1-1</f>
        <v>0</v>
      </c>
      <c r="AB268" s="64"/>
      <c r="AC268" s="64"/>
      <c r="AD268" s="64"/>
      <c r="AE268" s="64"/>
      <c r="AI268" s="8"/>
      <c r="AJ268" s="8"/>
    </row>
    <row r="269" spans="1:36" s="8" customFormat="1" ht="12.75" customHeight="1" x14ac:dyDescent="0.2">
      <c r="A269" s="37"/>
      <c r="B269" s="37" t="s">
        <v>274</v>
      </c>
      <c r="C269" s="37" t="s">
        <v>45</v>
      </c>
      <c r="D269" s="37" t="s">
        <v>122</v>
      </c>
      <c r="E269" s="37"/>
      <c r="F269" s="37" t="s">
        <v>123</v>
      </c>
      <c r="G269" s="11"/>
      <c r="H269" s="1">
        <v>4</v>
      </c>
      <c r="I269" s="1">
        <v>6</v>
      </c>
      <c r="J269" s="64">
        <v>6</v>
      </c>
      <c r="K269" s="64">
        <v>4</v>
      </c>
      <c r="L269" s="64">
        <v>4</v>
      </c>
      <c r="M269" s="64">
        <v>8</v>
      </c>
      <c r="N269" s="31">
        <v>14</v>
      </c>
      <c r="O269" s="31">
        <v>14</v>
      </c>
      <c r="P269" s="31">
        <v>10</v>
      </c>
      <c r="Q269" s="31">
        <v>11</v>
      </c>
      <c r="R269" s="31">
        <v>15</v>
      </c>
      <c r="S269" s="9">
        <v>14</v>
      </c>
      <c r="T269" s="58">
        <v>15</v>
      </c>
      <c r="U269" s="58">
        <v>8</v>
      </c>
      <c r="V269" s="58">
        <f>14+1</f>
        <v>15</v>
      </c>
      <c r="W269" s="58">
        <v>35</v>
      </c>
      <c r="X269" s="58">
        <f>41+1</f>
        <v>42</v>
      </c>
      <c r="Y269" s="58">
        <f>26-1</f>
        <v>25</v>
      </c>
      <c r="Z269" s="58">
        <v>20</v>
      </c>
      <c r="AA269" s="58">
        <f>20-1</f>
        <v>19</v>
      </c>
      <c r="AB269" s="64"/>
      <c r="AC269" s="64"/>
      <c r="AD269" s="64"/>
      <c r="AE269" s="64"/>
      <c r="AI269" s="23"/>
      <c r="AJ269" s="23"/>
    </row>
    <row r="270" spans="1:36" s="23" customFormat="1" ht="12.75" customHeight="1" x14ac:dyDescent="0.2">
      <c r="A270" s="37"/>
      <c r="B270" s="37" t="s">
        <v>274</v>
      </c>
      <c r="C270" s="37" t="s">
        <v>262</v>
      </c>
      <c r="D270" s="37" t="s">
        <v>122</v>
      </c>
      <c r="E270" s="37" t="s">
        <v>108</v>
      </c>
      <c r="F270" s="37" t="s">
        <v>123</v>
      </c>
      <c r="G270" s="11"/>
      <c r="H270" s="1">
        <v>0</v>
      </c>
      <c r="I270" s="1">
        <v>0</v>
      </c>
      <c r="J270" s="64"/>
      <c r="K270" s="64">
        <v>1</v>
      </c>
      <c r="L270" s="64"/>
      <c r="M270" s="64"/>
      <c r="N270" s="59">
        <v>1</v>
      </c>
      <c r="O270" s="59">
        <v>1</v>
      </c>
      <c r="P270" s="59">
        <v>0</v>
      </c>
      <c r="Q270" s="59">
        <v>0</v>
      </c>
      <c r="R270" s="59">
        <v>1</v>
      </c>
      <c r="S270" s="9">
        <v>1</v>
      </c>
      <c r="T270" s="58">
        <v>1</v>
      </c>
      <c r="U270" s="58">
        <v>3</v>
      </c>
      <c r="V270" s="58">
        <v>5</v>
      </c>
      <c r="W270" s="58">
        <v>2</v>
      </c>
      <c r="X270" s="58">
        <v>0</v>
      </c>
      <c r="Y270" s="58">
        <v>0</v>
      </c>
      <c r="Z270" s="58"/>
      <c r="AA270" s="58">
        <v>0</v>
      </c>
      <c r="AB270" s="64"/>
      <c r="AC270" s="64"/>
      <c r="AD270" s="64"/>
      <c r="AE270" s="64"/>
      <c r="AI270" s="8"/>
      <c r="AJ270" s="8"/>
    </row>
    <row r="271" spans="1:36" s="8" customFormat="1" ht="12.75" customHeight="1" x14ac:dyDescent="0.2">
      <c r="A271" s="37"/>
      <c r="B271" s="37" t="s">
        <v>274</v>
      </c>
      <c r="C271" s="37" t="s">
        <v>262</v>
      </c>
      <c r="D271" s="37" t="s">
        <v>122</v>
      </c>
      <c r="E271" s="37"/>
      <c r="F271" s="37" t="s">
        <v>123</v>
      </c>
      <c r="G271" s="11"/>
      <c r="H271" s="1">
        <v>0</v>
      </c>
      <c r="I271" s="1">
        <v>2</v>
      </c>
      <c r="J271" s="64">
        <v>2</v>
      </c>
      <c r="K271" s="64"/>
      <c r="L271" s="64">
        <v>2</v>
      </c>
      <c r="M271" s="64"/>
      <c r="N271" s="31">
        <v>3</v>
      </c>
      <c r="O271" s="31">
        <v>3</v>
      </c>
      <c r="P271" s="31">
        <v>1</v>
      </c>
      <c r="Q271" s="31">
        <v>3</v>
      </c>
      <c r="R271" s="31">
        <v>4</v>
      </c>
      <c r="S271" s="9">
        <v>5</v>
      </c>
      <c r="T271" s="58">
        <v>9</v>
      </c>
      <c r="U271" s="58">
        <v>6</v>
      </c>
      <c r="V271" s="58">
        <f>8-1</f>
        <v>7</v>
      </c>
      <c r="W271" s="58">
        <v>13</v>
      </c>
      <c r="X271" s="58">
        <f>7-1</f>
        <v>6</v>
      </c>
      <c r="Y271" s="58">
        <v>11</v>
      </c>
      <c r="Z271" s="58">
        <v>11</v>
      </c>
      <c r="AA271" s="58">
        <f>9-1</f>
        <v>8</v>
      </c>
      <c r="AB271" s="64"/>
      <c r="AC271" s="64"/>
      <c r="AD271" s="64"/>
      <c r="AE271" s="64"/>
      <c r="AI271" s="23"/>
      <c r="AJ271" s="23"/>
    </row>
    <row r="272" spans="1:36" s="8" customFormat="1" ht="12.75" customHeight="1" x14ac:dyDescent="0.2">
      <c r="A272" s="37"/>
      <c r="B272" s="37"/>
      <c r="C272" s="37"/>
      <c r="D272" s="37"/>
      <c r="E272" s="37"/>
      <c r="F272" s="37"/>
      <c r="G272" s="11"/>
      <c r="H272" s="11"/>
      <c r="I272" s="11"/>
      <c r="J272" s="64"/>
      <c r="K272" s="64"/>
      <c r="L272" s="64"/>
      <c r="M272" s="64"/>
      <c r="N272" s="31"/>
      <c r="O272" s="31"/>
      <c r="P272" s="31"/>
      <c r="Q272" s="31"/>
      <c r="R272" s="31"/>
      <c r="S272" s="9"/>
      <c r="T272" s="58"/>
      <c r="U272" s="58"/>
      <c r="V272" s="58"/>
      <c r="W272" s="58"/>
      <c r="X272" s="58"/>
      <c r="Y272" s="58"/>
      <c r="Z272" s="58"/>
      <c r="AA272" s="58"/>
      <c r="AB272" s="64"/>
      <c r="AC272" s="64"/>
      <c r="AD272" s="64"/>
      <c r="AE272" s="64"/>
    </row>
    <row r="273" spans="1:36" ht="12" customHeight="1" x14ac:dyDescent="0.2">
      <c r="A273" s="37"/>
      <c r="B273" s="37" t="s">
        <v>85</v>
      </c>
      <c r="C273" s="37" t="s">
        <v>45</v>
      </c>
      <c r="D273" s="37" t="s">
        <v>260</v>
      </c>
      <c r="E273" s="37"/>
      <c r="F273" s="37" t="s">
        <v>276</v>
      </c>
      <c r="G273" s="11"/>
      <c r="H273" s="1">
        <v>2</v>
      </c>
      <c r="I273" s="1">
        <v>1</v>
      </c>
      <c r="J273" s="64"/>
      <c r="K273" s="64"/>
      <c r="L273" s="64"/>
      <c r="M273" s="64"/>
      <c r="N273" s="31"/>
      <c r="O273" s="31">
        <v>3</v>
      </c>
      <c r="P273" s="31">
        <v>2</v>
      </c>
      <c r="Q273" s="31"/>
      <c r="R273" s="31"/>
      <c r="S273" s="9"/>
      <c r="T273" s="58"/>
      <c r="U273" s="58"/>
      <c r="V273" s="58"/>
      <c r="W273" s="58"/>
      <c r="X273" s="58"/>
      <c r="Y273" s="58"/>
      <c r="Z273" s="58"/>
      <c r="AA273" s="58"/>
      <c r="AB273" s="64"/>
      <c r="AC273" s="64"/>
      <c r="AD273" s="64"/>
      <c r="AE273" s="64"/>
      <c r="AI273" s="8"/>
      <c r="AJ273" s="8"/>
    </row>
    <row r="274" spans="1:36" s="23" customFormat="1" ht="12.75" customHeight="1" x14ac:dyDescent="0.2">
      <c r="A274" s="37"/>
      <c r="B274" s="37" t="s">
        <v>85</v>
      </c>
      <c r="C274" s="37" t="s">
        <v>45</v>
      </c>
      <c r="D274" s="37" t="s">
        <v>277</v>
      </c>
      <c r="E274" s="37" t="s">
        <v>108</v>
      </c>
      <c r="F274" s="37" t="s">
        <v>125</v>
      </c>
      <c r="G274" s="8"/>
      <c r="H274" s="1">
        <v>0</v>
      </c>
      <c r="I274" s="1">
        <v>0</v>
      </c>
      <c r="J274" s="64"/>
      <c r="K274" s="64"/>
      <c r="L274" s="64"/>
      <c r="M274" s="64"/>
      <c r="N274" s="32"/>
      <c r="O274" s="32">
        <v>0</v>
      </c>
      <c r="P274" s="32">
        <v>0</v>
      </c>
      <c r="Q274" s="32">
        <v>0</v>
      </c>
      <c r="R274" s="59">
        <v>0</v>
      </c>
      <c r="S274" s="9">
        <v>0</v>
      </c>
      <c r="T274" s="58">
        <v>1</v>
      </c>
      <c r="U274" s="58">
        <v>5</v>
      </c>
      <c r="V274" s="58">
        <v>6</v>
      </c>
      <c r="W274" s="58">
        <v>3</v>
      </c>
      <c r="X274" s="58">
        <v>0</v>
      </c>
      <c r="Y274" s="58">
        <v>0</v>
      </c>
      <c r="Z274" s="58"/>
      <c r="AA274" s="58">
        <v>0</v>
      </c>
      <c r="AB274" s="64"/>
      <c r="AC274" s="64"/>
      <c r="AD274" s="64"/>
      <c r="AE274" s="64"/>
      <c r="AI274" s="1"/>
      <c r="AJ274" s="1"/>
    </row>
    <row r="275" spans="1:36" s="8" customFormat="1" ht="12.75" customHeight="1" x14ac:dyDescent="0.2">
      <c r="A275" s="37"/>
      <c r="B275" s="37" t="s">
        <v>85</v>
      </c>
      <c r="C275" s="37" t="s">
        <v>45</v>
      </c>
      <c r="D275" s="37" t="s">
        <v>277</v>
      </c>
      <c r="E275" s="37"/>
      <c r="F275" s="37" t="s">
        <v>125</v>
      </c>
      <c r="G275" s="1"/>
      <c r="H275" s="1">
        <v>1</v>
      </c>
      <c r="I275" s="1">
        <v>0</v>
      </c>
      <c r="J275" s="64"/>
      <c r="K275" s="64">
        <v>1</v>
      </c>
      <c r="L275" s="64">
        <v>1</v>
      </c>
      <c r="M275" s="64">
        <v>2</v>
      </c>
      <c r="N275" s="31">
        <v>2</v>
      </c>
      <c r="O275" s="31">
        <v>2</v>
      </c>
      <c r="P275" s="31">
        <v>4</v>
      </c>
      <c r="Q275" s="31">
        <v>4</v>
      </c>
      <c r="R275" s="31">
        <v>1</v>
      </c>
      <c r="S275" s="9">
        <v>2</v>
      </c>
      <c r="T275" s="58">
        <v>4</v>
      </c>
      <c r="U275" s="58">
        <v>1</v>
      </c>
      <c r="V275" s="58">
        <v>0</v>
      </c>
      <c r="W275" s="58">
        <v>1</v>
      </c>
      <c r="X275" s="58">
        <v>2</v>
      </c>
      <c r="Y275" s="58">
        <v>4</v>
      </c>
      <c r="Z275" s="58">
        <v>6</v>
      </c>
      <c r="AA275" s="58">
        <v>5</v>
      </c>
      <c r="AB275" s="64"/>
      <c r="AC275" s="64"/>
      <c r="AD275" s="64"/>
      <c r="AE275" s="64"/>
      <c r="AI275" s="23"/>
      <c r="AJ275" s="23"/>
    </row>
    <row r="276" spans="1:36" s="23" customFormat="1" ht="12.75" customHeight="1" x14ac:dyDescent="0.2">
      <c r="A276" s="37"/>
      <c r="B276" s="37" t="s">
        <v>85</v>
      </c>
      <c r="C276" s="37" t="s">
        <v>262</v>
      </c>
      <c r="D276" s="37" t="s">
        <v>277</v>
      </c>
      <c r="E276" s="37" t="s">
        <v>108</v>
      </c>
      <c r="F276" s="37" t="s">
        <v>125</v>
      </c>
      <c r="G276" s="11"/>
      <c r="H276" s="1">
        <v>0</v>
      </c>
      <c r="I276" s="1">
        <v>0</v>
      </c>
      <c r="J276" s="64"/>
      <c r="K276" s="64"/>
      <c r="L276" s="64"/>
      <c r="M276" s="64"/>
      <c r="N276" s="32"/>
      <c r="O276" s="32">
        <v>1</v>
      </c>
      <c r="P276" s="32">
        <v>0</v>
      </c>
      <c r="Q276" s="32">
        <v>0</v>
      </c>
      <c r="R276" s="32">
        <v>0</v>
      </c>
      <c r="S276" s="9">
        <v>1</v>
      </c>
      <c r="T276" s="58">
        <v>1</v>
      </c>
      <c r="U276" s="58">
        <v>0</v>
      </c>
      <c r="V276" s="58">
        <v>0</v>
      </c>
      <c r="W276" s="58"/>
      <c r="X276" s="58">
        <v>0</v>
      </c>
      <c r="Y276" s="58">
        <v>0</v>
      </c>
      <c r="Z276" s="58"/>
      <c r="AA276" s="58">
        <v>0</v>
      </c>
      <c r="AB276" s="64"/>
      <c r="AC276" s="64"/>
      <c r="AD276" s="64"/>
      <c r="AE276" s="64"/>
      <c r="AI276" s="8"/>
      <c r="AJ276" s="8"/>
    </row>
    <row r="277" spans="1:36" s="8" customFormat="1" ht="12.75" customHeight="1" x14ac:dyDescent="0.2">
      <c r="A277" s="37"/>
      <c r="B277" s="37" t="s">
        <v>85</v>
      </c>
      <c r="C277" s="37" t="s">
        <v>262</v>
      </c>
      <c r="D277" s="37" t="s">
        <v>277</v>
      </c>
      <c r="E277" s="37"/>
      <c r="F277" s="37" t="s">
        <v>125</v>
      </c>
      <c r="G277" s="1"/>
      <c r="H277" s="1">
        <v>0</v>
      </c>
      <c r="I277" s="1">
        <v>0</v>
      </c>
      <c r="J277" s="64"/>
      <c r="K277" s="64"/>
      <c r="L277" s="64"/>
      <c r="M277" s="64"/>
      <c r="N277" s="31">
        <v>1</v>
      </c>
      <c r="O277" s="31">
        <v>0</v>
      </c>
      <c r="P277" s="31">
        <v>1</v>
      </c>
      <c r="Q277" s="31">
        <v>1</v>
      </c>
      <c r="R277" s="31">
        <v>1</v>
      </c>
      <c r="S277" s="9">
        <v>0</v>
      </c>
      <c r="T277" s="34">
        <v>2</v>
      </c>
      <c r="U277" s="34">
        <v>2</v>
      </c>
      <c r="V277" s="34">
        <v>1</v>
      </c>
      <c r="W277" s="34">
        <v>1</v>
      </c>
      <c r="X277" s="34">
        <v>2</v>
      </c>
      <c r="Y277" s="34">
        <v>2</v>
      </c>
      <c r="Z277" s="34">
        <v>2</v>
      </c>
      <c r="AA277" s="34">
        <v>0</v>
      </c>
      <c r="AB277" s="64"/>
      <c r="AC277" s="64"/>
      <c r="AD277" s="64"/>
      <c r="AE277" s="64"/>
      <c r="AI277" s="23"/>
      <c r="AJ277" s="23"/>
    </row>
    <row r="278" spans="1:36" s="8" customFormat="1" ht="12.75" customHeight="1" x14ac:dyDescent="0.2">
      <c r="A278" s="38"/>
      <c r="B278" s="38"/>
      <c r="C278" s="38"/>
      <c r="D278" s="38"/>
      <c r="E278" s="38"/>
      <c r="F278" s="38"/>
      <c r="G278" s="11"/>
      <c r="H278" s="11"/>
      <c r="I278" s="11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62"/>
      <c r="Y278" s="59"/>
      <c r="Z278" s="59"/>
      <c r="AA278" s="59"/>
      <c r="AB278" s="59"/>
      <c r="AC278" s="59"/>
      <c r="AD278" s="59"/>
      <c r="AE278" s="59"/>
    </row>
    <row r="279" spans="1:36" s="8" customFormat="1" ht="12.75" customHeight="1" x14ac:dyDescent="0.2">
      <c r="A279" s="37"/>
      <c r="B279" s="37" t="s">
        <v>91</v>
      </c>
      <c r="C279" s="37" t="s">
        <v>45</v>
      </c>
      <c r="D279" s="2" t="s">
        <v>260</v>
      </c>
      <c r="E279" s="2"/>
      <c r="F279" s="37" t="s">
        <v>278</v>
      </c>
      <c r="G279" s="11"/>
      <c r="H279" s="1">
        <v>0</v>
      </c>
      <c r="I279" s="1">
        <v>0</v>
      </c>
      <c r="J279" s="64"/>
      <c r="K279" s="64"/>
      <c r="L279" s="64"/>
      <c r="M279" s="64">
        <v>2</v>
      </c>
      <c r="N279" s="32">
        <v>2</v>
      </c>
      <c r="O279" s="32">
        <v>1</v>
      </c>
      <c r="P279" s="32">
        <v>1</v>
      </c>
      <c r="Q279" s="32"/>
      <c r="R279" s="59"/>
      <c r="S279" s="9"/>
      <c r="T279" s="58"/>
      <c r="U279" s="58"/>
      <c r="V279" s="58"/>
      <c r="W279" s="63"/>
      <c r="X279" s="58"/>
      <c r="Y279" s="58"/>
      <c r="Z279" s="58"/>
      <c r="AA279" s="58"/>
      <c r="AB279" s="64"/>
      <c r="AC279" s="64"/>
      <c r="AD279" s="64"/>
      <c r="AE279" s="64"/>
    </row>
    <row r="280" spans="1:36" s="23" customFormat="1" ht="12.75" customHeight="1" x14ac:dyDescent="0.2">
      <c r="A280" s="37"/>
      <c r="B280" s="37" t="s">
        <v>91</v>
      </c>
      <c r="C280" s="37" t="s">
        <v>45</v>
      </c>
      <c r="D280" s="37" t="s">
        <v>126</v>
      </c>
      <c r="E280" s="37" t="s">
        <v>108</v>
      </c>
      <c r="F280" s="37" t="s">
        <v>127</v>
      </c>
      <c r="G280" s="11"/>
      <c r="H280" s="1">
        <v>0</v>
      </c>
      <c r="I280" s="1">
        <v>0</v>
      </c>
      <c r="J280" s="64"/>
      <c r="K280" s="64"/>
      <c r="L280" s="64"/>
      <c r="M280" s="64"/>
      <c r="N280" s="32">
        <v>0</v>
      </c>
      <c r="O280" s="32">
        <v>0</v>
      </c>
      <c r="P280" s="32">
        <v>0</v>
      </c>
      <c r="Q280" s="32">
        <v>0</v>
      </c>
      <c r="R280" s="59">
        <v>0</v>
      </c>
      <c r="S280" s="9">
        <v>0</v>
      </c>
      <c r="T280" s="58">
        <v>1</v>
      </c>
      <c r="U280" s="58">
        <v>2</v>
      </c>
      <c r="V280" s="58">
        <f>2-1</f>
        <v>1</v>
      </c>
      <c r="W280" s="63">
        <v>1</v>
      </c>
      <c r="X280" s="58"/>
      <c r="Y280" s="58"/>
      <c r="Z280" s="58"/>
      <c r="AA280" s="58"/>
      <c r="AB280" s="64"/>
      <c r="AC280" s="64"/>
      <c r="AD280" s="64"/>
      <c r="AE280" s="64"/>
      <c r="AI280" s="8"/>
      <c r="AJ280" s="8"/>
    </row>
    <row r="281" spans="1:36" s="8" customFormat="1" ht="12.75" customHeight="1" x14ac:dyDescent="0.2">
      <c r="A281" s="37"/>
      <c r="B281" s="37" t="s">
        <v>91</v>
      </c>
      <c r="C281" s="37" t="s">
        <v>45</v>
      </c>
      <c r="D281" s="37" t="s">
        <v>126</v>
      </c>
      <c r="E281" s="37"/>
      <c r="F281" s="37" t="s">
        <v>127</v>
      </c>
      <c r="G281" s="11"/>
      <c r="H281" s="1">
        <v>0</v>
      </c>
      <c r="I281" s="1">
        <v>0</v>
      </c>
      <c r="J281" s="64"/>
      <c r="K281" s="64">
        <v>1</v>
      </c>
      <c r="L281" s="64">
        <v>2</v>
      </c>
      <c r="M281" s="64"/>
      <c r="N281" s="31">
        <v>2</v>
      </c>
      <c r="O281" s="31">
        <v>2</v>
      </c>
      <c r="P281" s="31">
        <v>2</v>
      </c>
      <c r="Q281" s="31">
        <v>1</v>
      </c>
      <c r="R281" s="31">
        <v>3</v>
      </c>
      <c r="S281" s="9">
        <v>4</v>
      </c>
      <c r="T281" s="58">
        <v>2</v>
      </c>
      <c r="U281" s="58">
        <v>3</v>
      </c>
      <c r="V281" s="58">
        <v>1</v>
      </c>
      <c r="W281" s="63">
        <v>3</v>
      </c>
      <c r="X281" s="58">
        <v>5</v>
      </c>
      <c r="Y281" s="58">
        <v>6</v>
      </c>
      <c r="Z281" s="58">
        <v>0</v>
      </c>
      <c r="AA281" s="58">
        <v>4</v>
      </c>
      <c r="AB281" s="64"/>
      <c r="AC281" s="64"/>
      <c r="AD281" s="64"/>
      <c r="AE281" s="64"/>
      <c r="AI281" s="23"/>
      <c r="AJ281" s="23"/>
    </row>
    <row r="282" spans="1:36" s="23" customFormat="1" ht="12.75" customHeight="1" x14ac:dyDescent="0.2">
      <c r="A282" s="37"/>
      <c r="B282" s="37" t="s">
        <v>91</v>
      </c>
      <c r="C282" s="37" t="s">
        <v>262</v>
      </c>
      <c r="D282" s="37" t="s">
        <v>126</v>
      </c>
      <c r="E282" s="37" t="s">
        <v>108</v>
      </c>
      <c r="F282" s="37" t="s">
        <v>127</v>
      </c>
      <c r="G282" s="11"/>
      <c r="H282" s="1">
        <v>0</v>
      </c>
      <c r="I282" s="1">
        <v>0</v>
      </c>
      <c r="J282" s="64"/>
      <c r="K282" s="64"/>
      <c r="L282" s="64"/>
      <c r="M282" s="64">
        <v>1</v>
      </c>
      <c r="N282" s="32">
        <v>1</v>
      </c>
      <c r="O282" s="32">
        <v>0</v>
      </c>
      <c r="P282" s="32">
        <v>0</v>
      </c>
      <c r="Q282" s="32">
        <v>1</v>
      </c>
      <c r="R282" s="32">
        <v>1</v>
      </c>
      <c r="S282" s="9">
        <v>2</v>
      </c>
      <c r="T282" s="58">
        <v>1</v>
      </c>
      <c r="U282" s="58">
        <v>1</v>
      </c>
      <c r="V282" s="58">
        <v>3</v>
      </c>
      <c r="W282" s="58"/>
      <c r="X282" s="58"/>
      <c r="Y282" s="58"/>
      <c r="Z282" s="58"/>
      <c r="AA282" s="58"/>
      <c r="AB282" s="64"/>
      <c r="AC282" s="64"/>
      <c r="AD282" s="64"/>
      <c r="AE282" s="64"/>
      <c r="AI282" s="8"/>
      <c r="AJ282" s="8"/>
    </row>
    <row r="283" spans="1:36" s="8" customFormat="1" ht="12.75" customHeight="1" x14ac:dyDescent="0.2">
      <c r="A283" s="37"/>
      <c r="B283" s="37" t="s">
        <v>91</v>
      </c>
      <c r="C283" s="37" t="s">
        <v>262</v>
      </c>
      <c r="D283" s="37" t="s">
        <v>126</v>
      </c>
      <c r="E283" s="37"/>
      <c r="F283" s="37" t="s">
        <v>127</v>
      </c>
      <c r="G283" s="11"/>
      <c r="H283" s="1">
        <v>0</v>
      </c>
      <c r="I283" s="1">
        <v>0</v>
      </c>
      <c r="J283" s="64">
        <v>2</v>
      </c>
      <c r="K283" s="64">
        <v>3</v>
      </c>
      <c r="L283" s="64">
        <v>2</v>
      </c>
      <c r="M283" s="64">
        <v>1</v>
      </c>
      <c r="N283" s="31">
        <v>2</v>
      </c>
      <c r="O283" s="31">
        <v>3</v>
      </c>
      <c r="P283" s="31">
        <v>2</v>
      </c>
      <c r="Q283" s="31">
        <v>1</v>
      </c>
      <c r="R283" s="31">
        <v>2</v>
      </c>
      <c r="S283" s="9">
        <v>2</v>
      </c>
      <c r="T283" s="58">
        <v>3</v>
      </c>
      <c r="U283" s="58">
        <v>2</v>
      </c>
      <c r="V283" s="58">
        <v>6</v>
      </c>
      <c r="W283" s="58">
        <v>4</v>
      </c>
      <c r="X283" s="58">
        <v>3</v>
      </c>
      <c r="Y283" s="58">
        <f>2+1</f>
        <v>3</v>
      </c>
      <c r="Z283" s="58">
        <v>4</v>
      </c>
      <c r="AA283" s="58">
        <f>5+1</f>
        <v>6</v>
      </c>
      <c r="AB283" s="64"/>
      <c r="AC283" s="64"/>
      <c r="AD283" s="64"/>
      <c r="AE283" s="64"/>
      <c r="AI283" s="23"/>
      <c r="AJ283" s="23"/>
    </row>
    <row r="284" spans="1:36" s="23" customFormat="1" ht="12.75" customHeight="1" x14ac:dyDescent="0.2">
      <c r="A284" s="37"/>
      <c r="B284" s="37"/>
      <c r="C284" s="37"/>
      <c r="D284" s="37"/>
      <c r="E284" s="37"/>
      <c r="F284" s="37"/>
      <c r="G284" s="11"/>
      <c r="H284" s="11"/>
      <c r="I284" s="11"/>
      <c r="J284" s="64"/>
      <c r="K284" s="64"/>
      <c r="L284" s="64"/>
      <c r="M284" s="64"/>
      <c r="N284" s="31"/>
      <c r="O284" s="31"/>
      <c r="P284" s="31"/>
      <c r="Q284" s="31"/>
      <c r="R284" s="31"/>
      <c r="S284" s="9"/>
      <c r="T284" s="58"/>
      <c r="U284" s="58"/>
      <c r="V284" s="58"/>
      <c r="W284" s="58"/>
      <c r="X284" s="58"/>
      <c r="Y284" s="58"/>
      <c r="Z284" s="58"/>
      <c r="AA284" s="58"/>
      <c r="AB284" s="64"/>
      <c r="AC284" s="64"/>
      <c r="AD284" s="64"/>
      <c r="AE284" s="64"/>
      <c r="AI284" s="8"/>
      <c r="AJ284" s="8"/>
    </row>
    <row r="285" spans="1:36" s="23" customFormat="1" ht="12.75" customHeight="1" x14ac:dyDescent="0.2">
      <c r="A285" s="37"/>
      <c r="B285" s="37" t="s">
        <v>93</v>
      </c>
      <c r="C285" s="37" t="s">
        <v>45</v>
      </c>
      <c r="D285" s="2" t="s">
        <v>260</v>
      </c>
      <c r="E285" s="37"/>
      <c r="F285" s="37" t="s">
        <v>278</v>
      </c>
      <c r="G285" s="11"/>
      <c r="H285" s="11">
        <v>1</v>
      </c>
      <c r="I285" s="11"/>
      <c r="J285" s="64"/>
      <c r="K285" s="64"/>
      <c r="L285" s="64"/>
      <c r="M285" s="64"/>
      <c r="N285" s="31"/>
      <c r="O285" s="31"/>
      <c r="P285" s="31"/>
      <c r="Q285" s="31"/>
      <c r="R285" s="31"/>
      <c r="S285" s="9"/>
      <c r="T285" s="58"/>
      <c r="U285" s="58"/>
      <c r="V285" s="58"/>
      <c r="W285" s="58"/>
      <c r="X285" s="58"/>
      <c r="Y285" s="58"/>
      <c r="Z285" s="58"/>
      <c r="AA285" s="58"/>
      <c r="AB285" s="64"/>
      <c r="AC285" s="64"/>
      <c r="AD285" s="64"/>
      <c r="AE285" s="64"/>
      <c r="AI285" s="8"/>
      <c r="AJ285" s="8"/>
    </row>
    <row r="286" spans="1:36" s="8" customFormat="1" ht="12.75" customHeight="1" x14ac:dyDescent="0.2">
      <c r="A286" s="37"/>
      <c r="B286" s="37" t="s">
        <v>93</v>
      </c>
      <c r="C286" s="37" t="s">
        <v>45</v>
      </c>
      <c r="D286" s="37" t="s">
        <v>128</v>
      </c>
      <c r="E286" s="37" t="s">
        <v>108</v>
      </c>
      <c r="F286" s="37" t="s">
        <v>129</v>
      </c>
      <c r="G286" s="11"/>
      <c r="H286" s="1">
        <v>0</v>
      </c>
      <c r="I286" s="1">
        <v>0</v>
      </c>
      <c r="J286" s="64"/>
      <c r="K286" s="64"/>
      <c r="L286" s="64"/>
      <c r="M286" s="64"/>
      <c r="N286" s="32"/>
      <c r="O286" s="32">
        <v>0</v>
      </c>
      <c r="P286" s="32">
        <v>0</v>
      </c>
      <c r="Q286" s="32">
        <v>0</v>
      </c>
      <c r="R286" s="32">
        <v>0</v>
      </c>
      <c r="S286" s="9">
        <v>0</v>
      </c>
      <c r="T286" s="58">
        <v>1</v>
      </c>
      <c r="U286" s="58">
        <v>1</v>
      </c>
      <c r="V286" s="58">
        <f>1+1</f>
        <v>2</v>
      </c>
      <c r="W286" s="58">
        <v>3</v>
      </c>
      <c r="X286" s="58"/>
      <c r="Y286" s="58"/>
      <c r="Z286" s="58"/>
      <c r="AA286" s="58"/>
      <c r="AB286" s="64"/>
      <c r="AC286" s="64"/>
      <c r="AD286" s="64"/>
      <c r="AE286" s="64"/>
      <c r="AI286" s="23"/>
      <c r="AJ286" s="23"/>
    </row>
    <row r="287" spans="1:36" s="8" customFormat="1" ht="12.75" customHeight="1" x14ac:dyDescent="0.2">
      <c r="A287" s="37"/>
      <c r="B287" s="37" t="s">
        <v>93</v>
      </c>
      <c r="C287" s="37" t="s">
        <v>45</v>
      </c>
      <c r="D287" s="37" t="s">
        <v>128</v>
      </c>
      <c r="E287" s="37"/>
      <c r="F287" s="37" t="s">
        <v>129</v>
      </c>
      <c r="G287" s="11"/>
      <c r="H287" s="1">
        <v>0</v>
      </c>
      <c r="I287" s="1">
        <v>0</v>
      </c>
      <c r="J287" s="64"/>
      <c r="K287" s="64"/>
      <c r="L287" s="64"/>
      <c r="M287" s="64">
        <v>1</v>
      </c>
      <c r="N287" s="31"/>
      <c r="O287" s="31">
        <v>2</v>
      </c>
      <c r="P287" s="31">
        <v>3</v>
      </c>
      <c r="Q287" s="31">
        <v>3</v>
      </c>
      <c r="R287" s="31">
        <v>3</v>
      </c>
      <c r="S287" s="9">
        <v>5</v>
      </c>
      <c r="T287" s="58">
        <v>2</v>
      </c>
      <c r="U287" s="58">
        <v>0</v>
      </c>
      <c r="V287" s="58">
        <v>1</v>
      </c>
      <c r="W287" s="58">
        <v>3</v>
      </c>
      <c r="X287" s="58">
        <v>2</v>
      </c>
      <c r="Y287" s="58">
        <v>1</v>
      </c>
      <c r="Z287" s="58">
        <v>1</v>
      </c>
      <c r="AA287" s="58">
        <v>0</v>
      </c>
      <c r="AB287" s="64"/>
      <c r="AC287" s="64"/>
      <c r="AD287" s="64"/>
      <c r="AE287" s="64"/>
    </row>
    <row r="288" spans="1:36" ht="12.75" customHeight="1" x14ac:dyDescent="0.2">
      <c r="A288" s="37"/>
      <c r="B288" s="37" t="s">
        <v>93</v>
      </c>
      <c r="C288" s="37" t="s">
        <v>262</v>
      </c>
      <c r="D288" s="37" t="s">
        <v>128</v>
      </c>
      <c r="E288" s="37" t="s">
        <v>108</v>
      </c>
      <c r="F288" s="37" t="s">
        <v>129</v>
      </c>
      <c r="G288" s="11"/>
      <c r="H288" s="1">
        <v>0</v>
      </c>
      <c r="I288" s="1">
        <v>0</v>
      </c>
      <c r="J288" s="64"/>
      <c r="K288" s="64"/>
      <c r="L288" s="64"/>
      <c r="M288" s="64"/>
      <c r="N288" s="32">
        <v>1</v>
      </c>
      <c r="O288" s="32">
        <v>0</v>
      </c>
      <c r="P288" s="32">
        <v>0</v>
      </c>
      <c r="Q288" s="32">
        <v>0</v>
      </c>
      <c r="R288" s="32">
        <v>0</v>
      </c>
      <c r="S288" s="9">
        <v>0</v>
      </c>
      <c r="T288" s="58">
        <v>0</v>
      </c>
      <c r="U288" s="58">
        <v>0</v>
      </c>
      <c r="V288" s="58">
        <v>0</v>
      </c>
      <c r="W288" s="58"/>
      <c r="X288" s="58"/>
      <c r="Y288" s="58">
        <v>1</v>
      </c>
      <c r="Z288" s="58"/>
      <c r="AA288" s="58"/>
      <c r="AB288" s="64"/>
      <c r="AC288" s="64"/>
      <c r="AD288" s="64"/>
      <c r="AE288" s="64"/>
      <c r="AI288" s="8"/>
      <c r="AJ288" s="8"/>
    </row>
    <row r="289" spans="1:36" s="23" customFormat="1" ht="12.75" customHeight="1" x14ac:dyDescent="0.2">
      <c r="A289" s="37"/>
      <c r="B289" s="37" t="s">
        <v>93</v>
      </c>
      <c r="C289" s="37" t="s">
        <v>262</v>
      </c>
      <c r="D289" s="37" t="s">
        <v>128</v>
      </c>
      <c r="E289" s="38"/>
      <c r="F289" s="37" t="s">
        <v>129</v>
      </c>
      <c r="G289" s="1"/>
      <c r="H289" s="1">
        <v>0</v>
      </c>
      <c r="I289" s="1">
        <v>0</v>
      </c>
      <c r="J289" s="64"/>
      <c r="K289" s="64"/>
      <c r="L289" s="64">
        <v>1</v>
      </c>
      <c r="M289" s="64">
        <v>1</v>
      </c>
      <c r="N289" s="31">
        <v>0</v>
      </c>
      <c r="O289" s="31">
        <v>1</v>
      </c>
      <c r="P289" s="31">
        <v>3</v>
      </c>
      <c r="Q289" s="31">
        <v>2</v>
      </c>
      <c r="R289" s="31">
        <v>0</v>
      </c>
      <c r="S289" s="9">
        <v>0</v>
      </c>
      <c r="T289" s="34">
        <v>0</v>
      </c>
      <c r="U289" s="34">
        <v>4</v>
      </c>
      <c r="V289" s="34">
        <v>3</v>
      </c>
      <c r="W289" s="34">
        <v>1</v>
      </c>
      <c r="X289" s="34">
        <v>2</v>
      </c>
      <c r="Y289" s="34">
        <v>3</v>
      </c>
      <c r="Z289" s="34">
        <v>2</v>
      </c>
      <c r="AA289" s="34">
        <v>0</v>
      </c>
      <c r="AB289" s="64"/>
      <c r="AC289" s="64"/>
      <c r="AD289" s="64"/>
      <c r="AE289" s="64"/>
      <c r="AI289" s="1"/>
      <c r="AJ289" s="1"/>
    </row>
    <row r="290" spans="1:36" s="8" customFormat="1" ht="12.75" customHeight="1" x14ac:dyDescent="0.2">
      <c r="A290" s="37"/>
      <c r="B290" s="37" t="s">
        <v>93</v>
      </c>
      <c r="C290" s="37" t="s">
        <v>262</v>
      </c>
      <c r="D290" s="38" t="s">
        <v>130</v>
      </c>
      <c r="E290" s="37" t="s">
        <v>108</v>
      </c>
      <c r="F290" s="37" t="s">
        <v>279</v>
      </c>
      <c r="G290" s="11"/>
      <c r="H290" s="1">
        <v>0</v>
      </c>
      <c r="I290" s="1">
        <v>0</v>
      </c>
      <c r="J290" s="64"/>
      <c r="K290" s="64"/>
      <c r="L290" s="64"/>
      <c r="M290" s="64"/>
      <c r="N290" s="32"/>
      <c r="O290" s="32">
        <v>0</v>
      </c>
      <c r="P290" s="32">
        <v>0</v>
      </c>
      <c r="Q290" s="32">
        <v>0</v>
      </c>
      <c r="R290" s="32">
        <v>0</v>
      </c>
      <c r="S290" s="9">
        <v>0</v>
      </c>
      <c r="T290" s="58">
        <v>0</v>
      </c>
      <c r="U290" s="58">
        <v>0</v>
      </c>
      <c r="V290" s="58">
        <v>0</v>
      </c>
      <c r="W290" s="34">
        <v>1</v>
      </c>
      <c r="X290" s="58"/>
      <c r="Y290" s="58">
        <v>0</v>
      </c>
      <c r="Z290" s="58"/>
      <c r="AA290" s="58"/>
      <c r="AB290" s="64"/>
      <c r="AC290" s="64"/>
      <c r="AD290" s="64"/>
      <c r="AE290" s="64"/>
      <c r="AI290" s="23"/>
      <c r="AJ290" s="23"/>
    </row>
    <row r="291" spans="1:36" s="23" customFormat="1" ht="12.75" customHeight="1" x14ac:dyDescent="0.2">
      <c r="A291" s="37"/>
      <c r="B291" s="37" t="s">
        <v>93</v>
      </c>
      <c r="C291" s="37" t="s">
        <v>262</v>
      </c>
      <c r="D291" s="37" t="s">
        <v>130</v>
      </c>
      <c r="E291" s="38"/>
      <c r="F291" s="37" t="s">
        <v>279</v>
      </c>
      <c r="G291" s="11"/>
      <c r="H291" s="1">
        <v>0</v>
      </c>
      <c r="I291" s="1">
        <v>1</v>
      </c>
      <c r="J291" s="64">
        <v>1</v>
      </c>
      <c r="K291" s="64">
        <v>2</v>
      </c>
      <c r="L291" s="64"/>
      <c r="M291" s="64"/>
      <c r="N291" s="31"/>
      <c r="O291" s="31">
        <v>0</v>
      </c>
      <c r="P291" s="31">
        <v>0</v>
      </c>
      <c r="Q291" s="31">
        <v>0</v>
      </c>
      <c r="R291" s="31">
        <v>0</v>
      </c>
      <c r="S291" s="9">
        <v>1</v>
      </c>
      <c r="T291" s="58">
        <v>1</v>
      </c>
      <c r="U291" s="58">
        <v>1</v>
      </c>
      <c r="V291" s="58">
        <v>1</v>
      </c>
      <c r="W291" s="34">
        <v>1</v>
      </c>
      <c r="X291" s="58"/>
      <c r="Y291" s="58">
        <v>0</v>
      </c>
      <c r="Z291" s="58"/>
      <c r="AA291" s="58">
        <v>0</v>
      </c>
      <c r="AB291" s="64"/>
      <c r="AC291" s="64"/>
      <c r="AD291" s="64"/>
      <c r="AE291" s="64"/>
      <c r="AI291" s="8"/>
      <c r="AJ291" s="8"/>
    </row>
    <row r="292" spans="1:36" s="8" customFormat="1" ht="12.75" customHeight="1" x14ac:dyDescent="0.2">
      <c r="A292" s="39"/>
      <c r="B292" s="39" t="s">
        <v>132</v>
      </c>
      <c r="C292" s="37"/>
      <c r="D292" s="37"/>
      <c r="E292" s="38"/>
      <c r="F292" s="37"/>
      <c r="G292" s="11"/>
      <c r="H292" s="11"/>
      <c r="I292" s="11"/>
      <c r="J292" s="59"/>
      <c r="K292" s="59"/>
      <c r="L292" s="59"/>
      <c r="M292" s="59"/>
      <c r="N292" s="59"/>
      <c r="O292" s="59"/>
      <c r="P292" s="59"/>
      <c r="Q292" s="9"/>
      <c r="R292" s="9"/>
      <c r="S292" s="9"/>
      <c r="T292" s="59"/>
      <c r="U292" s="58"/>
      <c r="V292" s="58"/>
      <c r="W292" s="58"/>
      <c r="X292" s="62"/>
      <c r="Y292" s="58"/>
      <c r="Z292" s="58"/>
      <c r="AA292" s="58"/>
      <c r="AB292" s="59"/>
      <c r="AC292" s="59"/>
      <c r="AD292" s="59"/>
      <c r="AE292" s="59"/>
      <c r="AI292" s="23"/>
      <c r="AJ292" s="23"/>
    </row>
    <row r="293" spans="1:36" ht="12.75" customHeight="1" x14ac:dyDescent="0.2">
      <c r="A293" s="37"/>
      <c r="B293" s="37" t="s">
        <v>36</v>
      </c>
      <c r="C293" s="37" t="s">
        <v>262</v>
      </c>
      <c r="D293" s="37" t="s">
        <v>280</v>
      </c>
      <c r="E293" s="37" t="s">
        <v>108</v>
      </c>
      <c r="F293" s="37" t="s">
        <v>140</v>
      </c>
      <c r="G293" s="11"/>
      <c r="H293" s="1">
        <v>0</v>
      </c>
      <c r="I293" s="1">
        <v>0</v>
      </c>
      <c r="J293" s="64"/>
      <c r="K293" s="64"/>
      <c r="L293" s="64">
        <v>1</v>
      </c>
      <c r="M293" s="64">
        <v>2</v>
      </c>
      <c r="N293" s="32"/>
      <c r="O293" s="32">
        <v>0</v>
      </c>
      <c r="P293" s="59">
        <v>1</v>
      </c>
      <c r="Q293" s="32">
        <v>0</v>
      </c>
      <c r="R293" s="59">
        <v>1</v>
      </c>
      <c r="S293" s="9">
        <v>1</v>
      </c>
      <c r="T293" s="58">
        <v>2</v>
      </c>
      <c r="U293" s="58"/>
      <c r="V293" s="58"/>
      <c r="W293" s="58"/>
      <c r="X293" s="58"/>
      <c r="Y293" s="58"/>
      <c r="Z293" s="58"/>
      <c r="AA293" s="58"/>
      <c r="AB293" s="64"/>
      <c r="AC293" s="64"/>
      <c r="AD293" s="64"/>
      <c r="AE293" s="64"/>
      <c r="AI293" s="8"/>
      <c r="AJ293" s="8"/>
    </row>
    <row r="294" spans="1:36" ht="12.75" customHeight="1" x14ac:dyDescent="0.2">
      <c r="A294" s="37"/>
      <c r="B294" s="37" t="s">
        <v>36</v>
      </c>
      <c r="C294" s="37" t="s">
        <v>262</v>
      </c>
      <c r="D294" s="37" t="s">
        <v>280</v>
      </c>
      <c r="E294" s="37"/>
      <c r="F294" s="37" t="s">
        <v>140</v>
      </c>
      <c r="G294" s="10"/>
      <c r="H294" s="1">
        <v>0</v>
      </c>
      <c r="I294" s="1">
        <v>2</v>
      </c>
      <c r="J294" s="64"/>
      <c r="K294" s="64">
        <v>1</v>
      </c>
      <c r="L294" s="64">
        <v>3</v>
      </c>
      <c r="M294" s="64">
        <v>2</v>
      </c>
      <c r="N294" s="31">
        <v>1</v>
      </c>
      <c r="O294" s="31">
        <v>2</v>
      </c>
      <c r="P294" s="31">
        <v>0</v>
      </c>
      <c r="Q294" s="31">
        <v>5</v>
      </c>
      <c r="R294" s="31">
        <v>6</v>
      </c>
      <c r="S294" s="9">
        <v>7</v>
      </c>
      <c r="T294" s="58">
        <v>4</v>
      </c>
      <c r="U294" s="58">
        <v>2</v>
      </c>
      <c r="V294" s="58">
        <v>4</v>
      </c>
      <c r="W294" s="58">
        <v>1</v>
      </c>
      <c r="X294" s="58"/>
      <c r="Y294" s="58"/>
      <c r="Z294" s="58"/>
      <c r="AA294" s="58"/>
      <c r="AB294" s="64"/>
      <c r="AC294" s="64"/>
      <c r="AD294" s="64"/>
      <c r="AE294" s="64"/>
    </row>
    <row r="295" spans="1:36" ht="12.75" customHeight="1" x14ac:dyDescent="0.2">
      <c r="A295" s="37"/>
      <c r="B295" s="37" t="s">
        <v>40</v>
      </c>
      <c r="C295" s="37" t="s">
        <v>262</v>
      </c>
      <c r="D295" s="37" t="s">
        <v>281</v>
      </c>
      <c r="E295" s="37" t="s">
        <v>108</v>
      </c>
      <c r="F295" s="37" t="s">
        <v>142</v>
      </c>
      <c r="H295" s="1">
        <v>0</v>
      </c>
      <c r="I295" s="1">
        <v>0</v>
      </c>
      <c r="J295" s="64"/>
      <c r="K295" s="64"/>
      <c r="L295" s="64"/>
      <c r="M295" s="64">
        <v>1</v>
      </c>
      <c r="N295" s="32">
        <v>3</v>
      </c>
      <c r="O295" s="59">
        <v>2</v>
      </c>
      <c r="P295" s="59">
        <v>3</v>
      </c>
      <c r="Q295" s="59">
        <v>6</v>
      </c>
      <c r="R295" s="59">
        <v>10</v>
      </c>
      <c r="S295" s="9">
        <v>8</v>
      </c>
      <c r="T295" s="58">
        <v>12</v>
      </c>
      <c r="U295" s="58">
        <v>5</v>
      </c>
      <c r="V295" s="58">
        <v>1</v>
      </c>
      <c r="W295" s="58">
        <v>1</v>
      </c>
      <c r="X295" s="58">
        <v>1</v>
      </c>
      <c r="Y295" s="58">
        <v>3</v>
      </c>
      <c r="Z295" s="58">
        <f>1+2</f>
        <v>3</v>
      </c>
      <c r="AA295" s="58">
        <f>1+5</f>
        <v>6</v>
      </c>
      <c r="AB295" s="64"/>
      <c r="AC295" s="64"/>
      <c r="AD295" s="64"/>
      <c r="AE295" s="64"/>
    </row>
    <row r="296" spans="1:36" ht="12.75" customHeight="1" thickBot="1" x14ac:dyDescent="0.25">
      <c r="A296" s="37"/>
      <c r="B296" s="37" t="s">
        <v>40</v>
      </c>
      <c r="C296" s="37" t="s">
        <v>262</v>
      </c>
      <c r="D296" s="37" t="s">
        <v>281</v>
      </c>
      <c r="E296" s="37"/>
      <c r="F296" s="37" t="s">
        <v>142</v>
      </c>
      <c r="H296" s="78">
        <v>1</v>
      </c>
      <c r="I296" s="78">
        <v>1</v>
      </c>
      <c r="J296" s="65">
        <v>2</v>
      </c>
      <c r="K296" s="65">
        <v>3</v>
      </c>
      <c r="L296" s="65">
        <v>3</v>
      </c>
      <c r="M296" s="65">
        <v>7</v>
      </c>
      <c r="N296" s="9">
        <v>9</v>
      </c>
      <c r="O296" s="9">
        <v>10</v>
      </c>
      <c r="P296" s="9">
        <v>15</v>
      </c>
      <c r="Q296" s="9">
        <v>14</v>
      </c>
      <c r="R296" s="9">
        <v>13</v>
      </c>
      <c r="S296" s="9">
        <v>20</v>
      </c>
      <c r="T296" s="9">
        <v>29</v>
      </c>
      <c r="U296" s="9">
        <v>22</v>
      </c>
      <c r="V296" s="9">
        <v>22</v>
      </c>
      <c r="W296" s="9">
        <v>19</v>
      </c>
      <c r="X296" s="9">
        <f>19-1</f>
        <v>18</v>
      </c>
      <c r="Y296" s="9">
        <f>15+2</f>
        <v>17</v>
      </c>
      <c r="Z296" s="9">
        <f>20-2</f>
        <v>18</v>
      </c>
      <c r="AA296" s="9">
        <v>20</v>
      </c>
      <c r="AB296" s="64"/>
      <c r="AC296" s="64"/>
      <c r="AD296" s="64"/>
      <c r="AE296" s="64"/>
    </row>
    <row r="297" spans="1:36" ht="12.75" customHeight="1" thickTop="1" x14ac:dyDescent="0.2">
      <c r="A297" s="37"/>
      <c r="B297" s="37"/>
      <c r="C297" s="37"/>
      <c r="D297" s="45" t="s">
        <v>167</v>
      </c>
      <c r="E297" s="40" t="s">
        <v>108</v>
      </c>
      <c r="F297" s="44" t="s">
        <v>151</v>
      </c>
      <c r="H297" s="17">
        <f>SUMIFS(H293:H296,$E293:$E296,$E297)</f>
        <v>0</v>
      </c>
      <c r="I297" s="17">
        <f>SUMIFS(I293:I296,$E293:$E296,$E297)</f>
        <v>0</v>
      </c>
      <c r="J297" s="17">
        <f>SUMIFS(J293:J296,$E293:$E296,$E297)</f>
        <v>0</v>
      </c>
      <c r="K297" s="17">
        <f>SUMIFS(K293:K296,$E293:$E296,$E297)</f>
        <v>0</v>
      </c>
      <c r="L297" s="17">
        <f t="shared" ref="L297:O297" si="110">SUMIFS(L293:L296,$E293:$E296,$E297)</f>
        <v>1</v>
      </c>
      <c r="M297" s="17">
        <f t="shared" si="110"/>
        <v>3</v>
      </c>
      <c r="N297" s="17">
        <f t="shared" si="110"/>
        <v>3</v>
      </c>
      <c r="O297" s="17">
        <f t="shared" si="110"/>
        <v>2</v>
      </c>
      <c r="P297" s="17">
        <f t="shared" ref="P297:AA297" si="111">P293+P295</f>
        <v>4</v>
      </c>
      <c r="Q297" s="17">
        <f t="shared" si="111"/>
        <v>6</v>
      </c>
      <c r="R297" s="17">
        <f t="shared" si="111"/>
        <v>11</v>
      </c>
      <c r="S297" s="17">
        <f t="shared" si="111"/>
        <v>9</v>
      </c>
      <c r="T297" s="17">
        <f t="shared" si="111"/>
        <v>14</v>
      </c>
      <c r="U297" s="17">
        <f t="shared" si="111"/>
        <v>5</v>
      </c>
      <c r="V297" s="17">
        <f t="shared" si="111"/>
        <v>1</v>
      </c>
      <c r="W297" s="17">
        <f t="shared" si="111"/>
        <v>1</v>
      </c>
      <c r="X297" s="17">
        <f t="shared" si="111"/>
        <v>1</v>
      </c>
      <c r="Y297" s="17">
        <f t="shared" si="111"/>
        <v>3</v>
      </c>
      <c r="Z297" s="17">
        <f t="shared" si="111"/>
        <v>3</v>
      </c>
      <c r="AA297" s="17">
        <f t="shared" si="111"/>
        <v>6</v>
      </c>
      <c r="AB297" s="64"/>
      <c r="AC297" s="64"/>
      <c r="AD297" s="64"/>
      <c r="AE297" s="64"/>
    </row>
    <row r="298" spans="1:36" ht="12.75" customHeight="1" x14ac:dyDescent="0.2">
      <c r="A298" s="37"/>
      <c r="B298" s="37"/>
      <c r="C298" s="37"/>
      <c r="D298" s="37"/>
      <c r="E298" s="40"/>
      <c r="F298" s="44" t="s">
        <v>152</v>
      </c>
      <c r="H298" s="31">
        <f>SUMIFS(H293:H296,$E293:$E296,"")</f>
        <v>1</v>
      </c>
      <c r="I298" s="31">
        <f>SUMIFS(I293:I296,$E293:$E296,"")</f>
        <v>3</v>
      </c>
      <c r="J298" s="31">
        <f>SUMIFS(J293:J296,$E293:$E296,"")</f>
        <v>2</v>
      </c>
      <c r="K298" s="31">
        <f>SUMIFS(K293:K296,$E293:$E296,"")</f>
        <v>4</v>
      </c>
      <c r="L298" s="31">
        <f t="shared" ref="L298:O298" si="112">SUMIFS(L293:L296,$E293:$E296,"")</f>
        <v>6</v>
      </c>
      <c r="M298" s="31">
        <f t="shared" si="112"/>
        <v>9</v>
      </c>
      <c r="N298" s="31">
        <f t="shared" si="112"/>
        <v>10</v>
      </c>
      <c r="O298" s="31">
        <f t="shared" si="112"/>
        <v>12</v>
      </c>
      <c r="P298" s="31">
        <f t="shared" ref="P298:AA298" si="113">P294+P296</f>
        <v>15</v>
      </c>
      <c r="Q298" s="31">
        <f t="shared" si="113"/>
        <v>19</v>
      </c>
      <c r="R298" s="31">
        <f t="shared" si="113"/>
        <v>19</v>
      </c>
      <c r="S298" s="31">
        <f t="shared" si="113"/>
        <v>27</v>
      </c>
      <c r="T298" s="31">
        <f t="shared" si="113"/>
        <v>33</v>
      </c>
      <c r="U298" s="31">
        <f t="shared" si="113"/>
        <v>24</v>
      </c>
      <c r="V298" s="31">
        <f t="shared" si="113"/>
        <v>26</v>
      </c>
      <c r="W298" s="31">
        <f t="shared" si="113"/>
        <v>20</v>
      </c>
      <c r="X298" s="31">
        <f t="shared" si="113"/>
        <v>18</v>
      </c>
      <c r="Y298" s="31">
        <f t="shared" si="113"/>
        <v>17</v>
      </c>
      <c r="Z298" s="31">
        <f t="shared" si="113"/>
        <v>18</v>
      </c>
      <c r="AA298" s="31">
        <f t="shared" si="113"/>
        <v>20</v>
      </c>
      <c r="AE298" s="59"/>
    </row>
    <row r="299" spans="1:36" ht="12.75" customHeight="1" x14ac:dyDescent="0.2">
      <c r="A299" s="37"/>
      <c r="B299" s="37"/>
      <c r="C299" s="37"/>
      <c r="D299" s="37"/>
      <c r="E299" s="38"/>
      <c r="F299" s="37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E299" s="59"/>
    </row>
    <row r="300" spans="1:36" ht="12.75" customHeight="1" x14ac:dyDescent="0.2">
      <c r="A300" s="40"/>
      <c r="B300" s="38"/>
      <c r="C300" s="38"/>
      <c r="D300" s="45" t="s">
        <v>260</v>
      </c>
      <c r="E300" s="40"/>
      <c r="F300" s="44" t="s">
        <v>282</v>
      </c>
      <c r="H300" s="9">
        <f>SUMIFS(H249:H296,$D249:$D296,$D300)</f>
        <v>3</v>
      </c>
      <c r="I300" s="9">
        <f>SUMIFS(I249:I296,$D249:$D296,$D300)</f>
        <v>3</v>
      </c>
      <c r="J300" s="9">
        <f>SUMIFS(J249:J296,$D249:$D296,$D300)</f>
        <v>4</v>
      </c>
      <c r="K300" s="9">
        <f>SUMIFS(K249:K296,$D249:$D296,$D300)</f>
        <v>3</v>
      </c>
      <c r="L300" s="9">
        <f t="shared" ref="L300:O300" si="114">SUMIFS(L249:L296,$D249:$D296,$D300)</f>
        <v>4</v>
      </c>
      <c r="M300" s="9">
        <f t="shared" si="114"/>
        <v>8</v>
      </c>
      <c r="N300" s="9">
        <f t="shared" si="114"/>
        <v>12</v>
      </c>
      <c r="O300" s="9">
        <f t="shared" si="114"/>
        <v>17</v>
      </c>
      <c r="P300" s="9">
        <f t="shared" ref="P300:AA300" si="115">P249+P261+P267+P273+P279</f>
        <v>13</v>
      </c>
      <c r="Q300" s="9">
        <f t="shared" si="115"/>
        <v>5</v>
      </c>
      <c r="R300" s="9">
        <f t="shared" si="115"/>
        <v>0</v>
      </c>
      <c r="S300" s="9">
        <f t="shared" si="115"/>
        <v>0</v>
      </c>
      <c r="T300" s="9">
        <f t="shared" si="115"/>
        <v>0</v>
      </c>
      <c r="U300" s="9">
        <f t="shared" si="115"/>
        <v>0</v>
      </c>
      <c r="V300" s="9">
        <f t="shared" si="115"/>
        <v>0</v>
      </c>
      <c r="W300" s="9">
        <f t="shared" si="115"/>
        <v>0</v>
      </c>
      <c r="X300" s="9">
        <f t="shared" si="115"/>
        <v>0</v>
      </c>
      <c r="Y300" s="9">
        <f t="shared" si="115"/>
        <v>0</v>
      </c>
      <c r="Z300" s="9">
        <f t="shared" si="115"/>
        <v>0</v>
      </c>
      <c r="AA300" s="9">
        <f t="shared" si="115"/>
        <v>0</v>
      </c>
      <c r="AE300" s="59"/>
    </row>
    <row r="301" spans="1:36" ht="12.75" customHeight="1" x14ac:dyDescent="0.2">
      <c r="A301" s="40"/>
      <c r="B301" s="38"/>
      <c r="C301" s="38"/>
      <c r="D301" s="45" t="s">
        <v>167</v>
      </c>
      <c r="E301" s="40" t="s">
        <v>108</v>
      </c>
      <c r="F301" s="44" t="s">
        <v>153</v>
      </c>
      <c r="H301" s="9">
        <f>SUMIFS(H249:H296,$E249:$E296,$E301)</f>
        <v>0</v>
      </c>
      <c r="I301" s="9">
        <f>SUMIFS(I249:I296,$E249:$E296,$E301)</f>
        <v>0</v>
      </c>
      <c r="J301" s="9">
        <f>SUMIFS(J249:J296,$E249:$E296,$E301)</f>
        <v>0</v>
      </c>
      <c r="K301" s="9">
        <f>SUMIFS(K249:K296,$E249:$E296,$E301)</f>
        <v>1</v>
      </c>
      <c r="L301" s="9">
        <f t="shared" ref="L301:O301" si="116">SUMIFS(L249:L296,$E249:$E296,$E301)</f>
        <v>2</v>
      </c>
      <c r="M301" s="9">
        <f t="shared" si="116"/>
        <v>6</v>
      </c>
      <c r="N301" s="9">
        <f t="shared" si="116"/>
        <v>12</v>
      </c>
      <c r="O301" s="9">
        <f t="shared" si="116"/>
        <v>10</v>
      </c>
      <c r="P301" s="9">
        <f t="shared" ref="P301:AA301" si="117">P250+P252+P262+P264+P268+P270+P274+P276+P280+P282+P286+P288+P290+P297</f>
        <v>9</v>
      </c>
      <c r="Q301" s="9">
        <f t="shared" si="117"/>
        <v>17</v>
      </c>
      <c r="R301" s="9">
        <f t="shared" si="117"/>
        <v>21</v>
      </c>
      <c r="S301" s="9">
        <f t="shared" si="117"/>
        <v>27</v>
      </c>
      <c r="T301" s="9">
        <f t="shared" si="117"/>
        <v>45</v>
      </c>
      <c r="U301" s="9">
        <f t="shared" si="117"/>
        <v>53</v>
      </c>
      <c r="V301" s="9">
        <f t="shared" si="117"/>
        <v>51</v>
      </c>
      <c r="W301" s="9">
        <f t="shared" si="117"/>
        <v>28</v>
      </c>
      <c r="X301" s="9">
        <f t="shared" si="117"/>
        <v>3</v>
      </c>
      <c r="Y301" s="9">
        <f t="shared" si="117"/>
        <v>5</v>
      </c>
      <c r="Z301" s="9">
        <f t="shared" si="117"/>
        <v>4</v>
      </c>
      <c r="AA301" s="9">
        <f t="shared" si="117"/>
        <v>6</v>
      </c>
      <c r="AE301" s="59"/>
    </row>
    <row r="302" spans="1:36" s="23" customFormat="1" ht="12.75" customHeight="1" thickBot="1" x14ac:dyDescent="0.25">
      <c r="A302" s="40"/>
      <c r="B302" s="38"/>
      <c r="C302" s="38"/>
      <c r="D302" s="38"/>
      <c r="E302" s="40"/>
      <c r="F302" s="44" t="s">
        <v>154</v>
      </c>
      <c r="G302" s="8"/>
      <c r="H302" s="9">
        <f>SUMIFS(H249:H296,$E249:$E296,"&lt;&gt;W",$D249:$D296,"&lt;&gt;PRGR")-H259</f>
        <v>26</v>
      </c>
      <c r="I302" s="9">
        <f>SUMIFS(I249:I296,$E249:$E296,"&lt;&gt;W",$D249:$D296,"&lt;&gt;PRGR")-I259</f>
        <v>34</v>
      </c>
      <c r="J302" s="9">
        <f>SUMIFS(J249:J296,$E249:$E296,"&lt;&gt;W",$D249:$D296,"&lt;&gt;PRGR")-J259</f>
        <v>49</v>
      </c>
      <c r="K302" s="9">
        <f>SUMIFS(K249:K296,$E249:$E296,"&lt;&gt;W",$D249:$D296,"&lt;&gt;PRGR")-K259</f>
        <v>57</v>
      </c>
      <c r="L302" s="9">
        <f t="shared" ref="L302:O302" si="118">SUMIFS(L249:L296,$E249:$E296,"&lt;&gt;W",$D249:$D296,"&lt;&gt;PRGR")-L259</f>
        <v>57</v>
      </c>
      <c r="M302" s="9">
        <f t="shared" si="118"/>
        <v>77</v>
      </c>
      <c r="N302" s="9">
        <f t="shared" si="118"/>
        <v>98</v>
      </c>
      <c r="O302" s="9">
        <f t="shared" si="118"/>
        <v>112</v>
      </c>
      <c r="P302" s="9">
        <f t="shared" ref="P302:AA302" si="119">P269+P271+P275+P277+P251+P253+P281+P283+P255+P256+P257+P258+P263+P265+P291+P287+P289+P298</f>
        <v>124</v>
      </c>
      <c r="Q302" s="9">
        <f t="shared" si="119"/>
        <v>122</v>
      </c>
      <c r="R302" s="9">
        <f t="shared" si="119"/>
        <v>146</v>
      </c>
      <c r="S302" s="9">
        <f t="shared" si="119"/>
        <v>154</v>
      </c>
      <c r="T302" s="9">
        <f t="shared" si="119"/>
        <v>175</v>
      </c>
      <c r="U302" s="9">
        <f t="shared" si="119"/>
        <v>136</v>
      </c>
      <c r="V302" s="9">
        <f t="shared" si="119"/>
        <v>139</v>
      </c>
      <c r="W302" s="9">
        <f t="shared" si="119"/>
        <v>136</v>
      </c>
      <c r="X302" s="9">
        <f t="shared" si="119"/>
        <v>129</v>
      </c>
      <c r="Y302" s="9">
        <f t="shared" si="119"/>
        <v>108</v>
      </c>
      <c r="Z302" s="9">
        <f t="shared" si="119"/>
        <v>96</v>
      </c>
      <c r="AA302" s="9">
        <f t="shared" si="119"/>
        <v>95</v>
      </c>
      <c r="AB302" s="59"/>
      <c r="AC302" s="59"/>
      <c r="AD302" s="59"/>
      <c r="AE302" s="59"/>
      <c r="AI302" s="1"/>
      <c r="AJ302" s="1"/>
    </row>
    <row r="303" spans="1:36" s="8" customFormat="1" ht="12.75" customHeight="1" thickTop="1" thickBot="1" x14ac:dyDescent="0.25">
      <c r="A303" s="46" t="s">
        <v>155</v>
      </c>
      <c r="B303" s="46"/>
      <c r="C303" s="38"/>
      <c r="D303" s="43"/>
      <c r="E303" s="43"/>
      <c r="F303" s="42"/>
      <c r="G303" s="1"/>
      <c r="H303" s="17">
        <f>SUM(H300:H302)</f>
        <v>29</v>
      </c>
      <c r="I303" s="17">
        <f>SUM(I300:I302)</f>
        <v>37</v>
      </c>
      <c r="J303" s="17">
        <f>SUM(J300:J302)</f>
        <v>53</v>
      </c>
      <c r="K303" s="17">
        <f>SUM(K300:K302)</f>
        <v>61</v>
      </c>
      <c r="L303" s="17">
        <f t="shared" ref="L303:O303" si="120">SUM(L300:L302)</f>
        <v>63</v>
      </c>
      <c r="M303" s="17">
        <f t="shared" si="120"/>
        <v>91</v>
      </c>
      <c r="N303" s="17">
        <f t="shared" si="120"/>
        <v>122</v>
      </c>
      <c r="O303" s="17">
        <f t="shared" si="120"/>
        <v>139</v>
      </c>
      <c r="P303" s="17">
        <f t="shared" ref="P303:AA303" si="121">P300+P301+P302</f>
        <v>146</v>
      </c>
      <c r="Q303" s="17">
        <f t="shared" si="121"/>
        <v>144</v>
      </c>
      <c r="R303" s="17">
        <f t="shared" si="121"/>
        <v>167</v>
      </c>
      <c r="S303" s="17">
        <f t="shared" si="121"/>
        <v>181</v>
      </c>
      <c r="T303" s="17">
        <f t="shared" si="121"/>
        <v>220</v>
      </c>
      <c r="U303" s="17">
        <f t="shared" si="121"/>
        <v>189</v>
      </c>
      <c r="V303" s="17">
        <f t="shared" si="121"/>
        <v>190</v>
      </c>
      <c r="W303" s="17">
        <f t="shared" si="121"/>
        <v>164</v>
      </c>
      <c r="X303" s="17">
        <f t="shared" si="121"/>
        <v>132</v>
      </c>
      <c r="Y303" s="17">
        <f t="shared" si="121"/>
        <v>113</v>
      </c>
      <c r="Z303" s="17">
        <f t="shared" si="121"/>
        <v>100</v>
      </c>
      <c r="AA303" s="17">
        <f t="shared" si="121"/>
        <v>101</v>
      </c>
      <c r="AB303" s="59"/>
      <c r="AC303" s="59"/>
      <c r="AD303" s="59"/>
      <c r="AE303" s="59"/>
      <c r="AI303" s="23"/>
      <c r="AJ303" s="23"/>
    </row>
    <row r="304" spans="1:36" s="8" customFormat="1" ht="12.75" customHeight="1" thickTop="1" x14ac:dyDescent="0.2">
      <c r="A304" s="42" t="s">
        <v>283</v>
      </c>
      <c r="B304" s="43"/>
      <c r="C304" s="38"/>
      <c r="D304" s="43"/>
      <c r="E304" s="38"/>
      <c r="F304" s="38"/>
      <c r="G304" s="1"/>
      <c r="H304" s="17">
        <f>H246+H303</f>
        <v>60</v>
      </c>
      <c r="I304" s="17">
        <f>I246+I303</f>
        <v>68</v>
      </c>
      <c r="J304" s="17">
        <f>J246+J303</f>
        <v>90</v>
      </c>
      <c r="K304" s="17">
        <f>K246+K303</f>
        <v>103</v>
      </c>
      <c r="L304" s="17">
        <f t="shared" ref="L304:O304" si="122">L246+L303</f>
        <v>104</v>
      </c>
      <c r="M304" s="17">
        <f t="shared" si="122"/>
        <v>118</v>
      </c>
      <c r="N304" s="17">
        <f t="shared" si="122"/>
        <v>153</v>
      </c>
      <c r="O304" s="17">
        <f t="shared" si="122"/>
        <v>166</v>
      </c>
      <c r="P304" s="17">
        <f t="shared" ref="P304:AA304" si="123">P246+P303</f>
        <v>166</v>
      </c>
      <c r="Q304" s="17">
        <f t="shared" si="123"/>
        <v>162</v>
      </c>
      <c r="R304" s="17">
        <f t="shared" si="123"/>
        <v>190</v>
      </c>
      <c r="S304" s="17">
        <f t="shared" si="123"/>
        <v>206</v>
      </c>
      <c r="T304" s="17">
        <f t="shared" si="123"/>
        <v>251</v>
      </c>
      <c r="U304" s="17">
        <f t="shared" si="123"/>
        <v>226</v>
      </c>
      <c r="V304" s="17">
        <f t="shared" si="123"/>
        <v>213</v>
      </c>
      <c r="W304" s="17">
        <f t="shared" si="123"/>
        <v>189</v>
      </c>
      <c r="X304" s="17">
        <f t="shared" si="123"/>
        <v>157</v>
      </c>
      <c r="Y304" s="17">
        <f t="shared" si="123"/>
        <v>141</v>
      </c>
      <c r="Z304" s="17">
        <f t="shared" si="123"/>
        <v>121</v>
      </c>
      <c r="AA304" s="17">
        <f t="shared" si="123"/>
        <v>122</v>
      </c>
      <c r="AB304" s="59"/>
      <c r="AC304" s="59"/>
      <c r="AD304" s="59"/>
      <c r="AE304" s="59"/>
    </row>
    <row r="305" spans="1:36" s="8" customFormat="1" ht="12.75" customHeight="1" x14ac:dyDescent="0.2">
      <c r="A305" s="40"/>
      <c r="B305" s="38"/>
      <c r="C305" s="38"/>
      <c r="D305" s="38"/>
      <c r="E305" s="38"/>
      <c r="F305" s="44"/>
      <c r="G305" s="11"/>
      <c r="H305" s="11"/>
      <c r="I305" s="11"/>
      <c r="J305" s="59"/>
      <c r="K305" s="59"/>
      <c r="L305" s="59"/>
      <c r="M305" s="5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59"/>
      <c r="AC305" s="59"/>
      <c r="AD305" s="59"/>
      <c r="AE305" s="59"/>
    </row>
    <row r="306" spans="1:36" s="8" customFormat="1" ht="12.75" customHeight="1" x14ac:dyDescent="0.2">
      <c r="A306" s="39" t="s">
        <v>157</v>
      </c>
      <c r="B306" s="37"/>
      <c r="C306" s="37"/>
      <c r="D306" s="37"/>
      <c r="E306" s="38"/>
      <c r="F306" s="37"/>
      <c r="G306" s="1"/>
      <c r="H306" s="1"/>
      <c r="I306" s="1"/>
      <c r="J306" s="59"/>
      <c r="K306" s="59"/>
      <c r="L306" s="59"/>
      <c r="M306" s="59"/>
      <c r="N306" s="9"/>
      <c r="O306" s="9"/>
      <c r="P306" s="9"/>
      <c r="Q306" s="9"/>
      <c r="R306" s="9"/>
      <c r="S306" s="9"/>
      <c r="T306" s="58"/>
      <c r="U306" s="58"/>
      <c r="V306" s="58"/>
      <c r="W306" s="58"/>
      <c r="X306" s="62"/>
      <c r="Y306" s="58"/>
      <c r="Z306" s="58"/>
      <c r="AA306" s="58"/>
      <c r="AB306" s="59"/>
      <c r="AC306" s="59"/>
      <c r="AD306" s="59"/>
      <c r="AE306" s="59"/>
    </row>
    <row r="307" spans="1:36" s="8" customFormat="1" ht="12.75" customHeight="1" x14ac:dyDescent="0.2">
      <c r="A307" s="37"/>
      <c r="B307" s="37" t="s">
        <v>158</v>
      </c>
      <c r="C307" s="37" t="s">
        <v>262</v>
      </c>
      <c r="D307" s="37" t="s">
        <v>284</v>
      </c>
      <c r="E307" s="37" t="s">
        <v>108</v>
      </c>
      <c r="F307" s="38" t="s">
        <v>160</v>
      </c>
      <c r="G307" s="1"/>
      <c r="H307" s="1">
        <v>0</v>
      </c>
      <c r="I307" s="1">
        <v>0</v>
      </c>
      <c r="J307" s="64"/>
      <c r="K307" s="64">
        <v>1</v>
      </c>
      <c r="L307" s="64">
        <v>2</v>
      </c>
      <c r="M307" s="64">
        <v>4</v>
      </c>
      <c r="N307" s="59">
        <v>7</v>
      </c>
      <c r="O307" s="59">
        <v>11</v>
      </c>
      <c r="P307" s="59">
        <v>7</v>
      </c>
      <c r="Q307" s="59">
        <v>6</v>
      </c>
      <c r="R307" s="59">
        <v>12</v>
      </c>
      <c r="S307" s="9">
        <v>11</v>
      </c>
      <c r="T307" s="58">
        <v>9</v>
      </c>
      <c r="U307" s="58">
        <v>13</v>
      </c>
      <c r="V307" s="58">
        <f>26</f>
        <v>26</v>
      </c>
      <c r="W307" s="58">
        <v>32</v>
      </c>
      <c r="X307" s="58">
        <v>39</v>
      </c>
      <c r="Y307" s="58">
        <f>23-2</f>
        <v>21</v>
      </c>
      <c r="Z307" s="58">
        <f>9+2</f>
        <v>11</v>
      </c>
      <c r="AA307" s="58">
        <v>7</v>
      </c>
      <c r="AB307" s="64"/>
      <c r="AC307" s="64"/>
      <c r="AD307" s="64"/>
      <c r="AE307" s="64"/>
    </row>
    <row r="308" spans="1:36" s="8" customFormat="1" ht="12.75" customHeight="1" x14ac:dyDescent="0.2">
      <c r="A308" s="37"/>
      <c r="B308" s="37" t="s">
        <v>158</v>
      </c>
      <c r="C308" s="37" t="s">
        <v>262</v>
      </c>
      <c r="D308" s="37" t="s">
        <v>284</v>
      </c>
      <c r="E308" s="38"/>
      <c r="F308" s="38" t="s">
        <v>160</v>
      </c>
      <c r="G308" s="1"/>
      <c r="H308" s="1">
        <v>0</v>
      </c>
      <c r="I308" s="1">
        <v>0</v>
      </c>
      <c r="J308" s="64">
        <v>4</v>
      </c>
      <c r="K308" s="64">
        <v>4</v>
      </c>
      <c r="L308" s="64">
        <v>8</v>
      </c>
      <c r="M308" s="64">
        <v>13</v>
      </c>
      <c r="N308" s="31">
        <v>19</v>
      </c>
      <c r="O308" s="31">
        <v>24</v>
      </c>
      <c r="P308" s="31">
        <v>20</v>
      </c>
      <c r="Q308" s="31">
        <v>25</v>
      </c>
      <c r="R308" s="31">
        <v>35</v>
      </c>
      <c r="S308" s="9">
        <v>51</v>
      </c>
      <c r="T308" s="58">
        <v>73</v>
      </c>
      <c r="U308" s="58">
        <v>80</v>
      </c>
      <c r="V308" s="58">
        <f>87+1</f>
        <v>88</v>
      </c>
      <c r="W308" s="58">
        <v>120</v>
      </c>
      <c r="X308" s="58">
        <f>155+7</f>
        <v>162</v>
      </c>
      <c r="Y308" s="58">
        <f>124+1</f>
        <v>125</v>
      </c>
      <c r="Z308" s="58">
        <f>117-7</f>
        <v>110</v>
      </c>
      <c r="AA308" s="58">
        <v>108</v>
      </c>
      <c r="AB308" s="64"/>
      <c r="AC308" s="64"/>
      <c r="AD308" s="64"/>
      <c r="AE308" s="64"/>
    </row>
    <row r="309" spans="1:36" s="8" customFormat="1" ht="12.75" customHeight="1" x14ac:dyDescent="0.2">
      <c r="A309" s="37"/>
      <c r="B309" s="37" t="s">
        <v>158</v>
      </c>
      <c r="C309" s="37" t="s">
        <v>285</v>
      </c>
      <c r="D309" s="37" t="s">
        <v>260</v>
      </c>
      <c r="E309" s="37"/>
      <c r="F309" s="38" t="s">
        <v>286</v>
      </c>
      <c r="G309" s="11"/>
      <c r="H309" s="1">
        <v>0</v>
      </c>
      <c r="I309" s="1">
        <v>0</v>
      </c>
      <c r="J309" s="64"/>
      <c r="K309" s="64">
        <v>1</v>
      </c>
      <c r="L309" s="64"/>
      <c r="M309" s="64"/>
      <c r="N309" s="59">
        <v>3</v>
      </c>
      <c r="O309" s="59">
        <v>1</v>
      </c>
      <c r="P309" s="59">
        <v>6</v>
      </c>
      <c r="Q309" s="59">
        <v>1</v>
      </c>
      <c r="R309" s="59"/>
      <c r="S309" s="9"/>
      <c r="T309" s="58"/>
      <c r="U309" s="58"/>
      <c r="V309" s="58"/>
      <c r="W309" s="58"/>
      <c r="X309" s="58"/>
      <c r="Y309" s="58"/>
      <c r="Z309" s="58"/>
      <c r="AA309" s="58"/>
      <c r="AB309" s="64"/>
      <c r="AC309" s="64"/>
      <c r="AD309" s="64"/>
      <c r="AE309" s="64"/>
    </row>
    <row r="310" spans="1:36" s="8" customFormat="1" ht="12.75" customHeight="1" x14ac:dyDescent="0.2">
      <c r="A310" s="37"/>
      <c r="B310" s="37" t="s">
        <v>158</v>
      </c>
      <c r="C310" s="37" t="s">
        <v>285</v>
      </c>
      <c r="D310" s="37" t="s">
        <v>287</v>
      </c>
      <c r="E310" s="37" t="s">
        <v>108</v>
      </c>
      <c r="F310" s="38" t="s">
        <v>160</v>
      </c>
      <c r="G310" s="11"/>
      <c r="H310" s="1">
        <v>0</v>
      </c>
      <c r="I310" s="1">
        <v>0</v>
      </c>
      <c r="J310" s="64"/>
      <c r="K310" s="64"/>
      <c r="L310" s="64"/>
      <c r="M310" s="64"/>
      <c r="N310" s="59">
        <v>0</v>
      </c>
      <c r="O310" s="59">
        <v>0</v>
      </c>
      <c r="P310" s="59">
        <v>1</v>
      </c>
      <c r="Q310" s="59">
        <v>0</v>
      </c>
      <c r="R310" s="59">
        <v>0</v>
      </c>
      <c r="S310" s="9">
        <v>2</v>
      </c>
      <c r="T310" s="58">
        <v>6</v>
      </c>
      <c r="U310" s="58">
        <v>21</v>
      </c>
      <c r="V310" s="58">
        <v>19</v>
      </c>
      <c r="W310" s="58"/>
      <c r="X310" s="58">
        <v>0</v>
      </c>
      <c r="Y310" s="58"/>
      <c r="Z310" s="58"/>
      <c r="AA310" s="58"/>
      <c r="AB310" s="64"/>
      <c r="AC310" s="64"/>
      <c r="AD310" s="64"/>
      <c r="AE310" s="64"/>
    </row>
    <row r="311" spans="1:36" s="8" customFormat="1" ht="12.75" customHeight="1" x14ac:dyDescent="0.2">
      <c r="A311" s="37"/>
      <c r="B311" s="37" t="s">
        <v>158</v>
      </c>
      <c r="C311" s="37" t="s">
        <v>285</v>
      </c>
      <c r="D311" s="37" t="s">
        <v>287</v>
      </c>
      <c r="E311" s="38"/>
      <c r="F311" s="37" t="s">
        <v>160</v>
      </c>
      <c r="G311" s="11"/>
      <c r="H311" s="1">
        <v>24</v>
      </c>
      <c r="I311" s="1">
        <v>15</v>
      </c>
      <c r="J311" s="64">
        <v>17</v>
      </c>
      <c r="K311" s="64">
        <v>7</v>
      </c>
      <c r="L311" s="64">
        <v>12</v>
      </c>
      <c r="M311" s="64">
        <v>18</v>
      </c>
      <c r="N311" s="31">
        <v>40</v>
      </c>
      <c r="O311" s="31">
        <v>65</v>
      </c>
      <c r="P311" s="31">
        <v>58</v>
      </c>
      <c r="Q311" s="31">
        <v>48</v>
      </c>
      <c r="R311" s="31">
        <v>57</v>
      </c>
      <c r="S311" s="9">
        <v>60</v>
      </c>
      <c r="T311" s="58">
        <v>51</v>
      </c>
      <c r="U311" s="58">
        <v>21</v>
      </c>
      <c r="V311" s="58">
        <v>11</v>
      </c>
      <c r="W311" s="58">
        <v>35</v>
      </c>
      <c r="X311" s="58">
        <v>43</v>
      </c>
      <c r="Y311" s="58"/>
      <c r="Z311" s="58"/>
      <c r="AA311" s="58"/>
      <c r="AB311" s="64"/>
      <c r="AC311" s="64"/>
      <c r="AD311" s="64"/>
      <c r="AE311" s="64"/>
    </row>
    <row r="312" spans="1:36" s="8" customFormat="1" ht="12.75" customHeight="1" x14ac:dyDescent="0.2">
      <c r="A312" s="37"/>
      <c r="B312" s="37"/>
      <c r="C312" s="37"/>
      <c r="D312" s="37"/>
      <c r="E312" s="38"/>
      <c r="F312" s="37"/>
      <c r="G312" s="11"/>
      <c r="H312" s="11"/>
      <c r="I312" s="11"/>
      <c r="J312" s="64"/>
      <c r="K312" s="64"/>
      <c r="L312" s="64"/>
      <c r="M312" s="64"/>
      <c r="N312" s="31"/>
      <c r="O312" s="31"/>
      <c r="P312" s="31"/>
      <c r="Q312" s="31"/>
      <c r="R312" s="31"/>
      <c r="S312" s="9"/>
      <c r="T312" s="58"/>
      <c r="U312" s="58"/>
      <c r="V312" s="58"/>
      <c r="W312" s="58"/>
      <c r="X312" s="58"/>
      <c r="Y312" s="58"/>
      <c r="Z312" s="58"/>
      <c r="AA312" s="58"/>
      <c r="AB312" s="64"/>
      <c r="AC312" s="64"/>
      <c r="AD312" s="64"/>
      <c r="AE312" s="64"/>
    </row>
    <row r="313" spans="1:36" ht="12.75" customHeight="1" x14ac:dyDescent="0.2">
      <c r="A313" s="37"/>
      <c r="B313" s="37" t="s">
        <v>171</v>
      </c>
      <c r="C313" s="37" t="s">
        <v>253</v>
      </c>
      <c r="D313" s="37" t="s">
        <v>288</v>
      </c>
      <c r="E313" s="37" t="s">
        <v>108</v>
      </c>
      <c r="F313" s="37" t="s">
        <v>289</v>
      </c>
      <c r="G313" s="11"/>
      <c r="H313" s="1">
        <v>0</v>
      </c>
      <c r="I313" s="1">
        <v>0</v>
      </c>
      <c r="J313" s="64"/>
      <c r="K313" s="64"/>
      <c r="L313" s="64"/>
      <c r="M313" s="64"/>
      <c r="N313" s="31"/>
      <c r="O313" s="31"/>
      <c r="P313" s="31"/>
      <c r="Q313" s="31"/>
      <c r="R313" s="31"/>
      <c r="S313" s="9"/>
      <c r="T313" s="58">
        <v>1</v>
      </c>
      <c r="U313" s="58">
        <v>6</v>
      </c>
      <c r="V313" s="58">
        <v>15</v>
      </c>
      <c r="W313" s="58">
        <v>18</v>
      </c>
      <c r="X313" s="58">
        <v>18</v>
      </c>
      <c r="Y313" s="58">
        <v>12</v>
      </c>
      <c r="Z313" s="58">
        <v>1</v>
      </c>
      <c r="AA313" s="58">
        <v>8</v>
      </c>
      <c r="AB313" s="64"/>
      <c r="AC313" s="64"/>
      <c r="AD313" s="64"/>
      <c r="AE313" s="64"/>
      <c r="AI313" s="8"/>
      <c r="AJ313" s="8"/>
    </row>
    <row r="314" spans="1:36" s="23" customFormat="1" ht="12.75" customHeight="1" x14ac:dyDescent="0.2">
      <c r="A314" s="37"/>
      <c r="B314" s="37" t="s">
        <v>171</v>
      </c>
      <c r="C314" s="37" t="s">
        <v>253</v>
      </c>
      <c r="D314" s="37" t="s">
        <v>288</v>
      </c>
      <c r="E314" s="37"/>
      <c r="F314" s="37" t="s">
        <v>290</v>
      </c>
      <c r="G314" s="8"/>
      <c r="H314" s="1">
        <v>1</v>
      </c>
      <c r="I314" s="1">
        <v>1</v>
      </c>
      <c r="J314" s="64">
        <v>2</v>
      </c>
      <c r="K314" s="64">
        <v>2</v>
      </c>
      <c r="L314" s="64">
        <v>4</v>
      </c>
      <c r="M314" s="64">
        <v>1</v>
      </c>
      <c r="N314" s="31">
        <v>1</v>
      </c>
      <c r="O314" s="31">
        <v>4</v>
      </c>
      <c r="P314" s="31">
        <v>2</v>
      </c>
      <c r="Q314" s="31">
        <v>1</v>
      </c>
      <c r="R314" s="31">
        <v>2</v>
      </c>
      <c r="S314" s="9">
        <v>4</v>
      </c>
      <c r="T314" s="58">
        <v>153</v>
      </c>
      <c r="U314" s="58">
        <v>224</v>
      </c>
      <c r="V314" s="58">
        <f>255-2</f>
        <v>253</v>
      </c>
      <c r="W314" s="58">
        <v>247</v>
      </c>
      <c r="X314" s="58">
        <f>234-3</f>
        <v>231</v>
      </c>
      <c r="Y314" s="58">
        <f>187-6</f>
        <v>181</v>
      </c>
      <c r="Z314" s="58">
        <v>146</v>
      </c>
      <c r="AA314" s="58">
        <f>155-2</f>
        <v>153</v>
      </c>
      <c r="AB314" s="64"/>
      <c r="AC314" s="64"/>
      <c r="AD314" s="64"/>
      <c r="AE314" s="64"/>
      <c r="AI314" s="1"/>
      <c r="AJ314" s="1"/>
    </row>
    <row r="315" spans="1:36" s="8" customFormat="1" ht="12.75" customHeight="1" x14ac:dyDescent="0.2">
      <c r="A315" s="37"/>
      <c r="B315" s="37" t="s">
        <v>171</v>
      </c>
      <c r="C315" s="37" t="s">
        <v>253</v>
      </c>
      <c r="D315" s="37" t="s">
        <v>291</v>
      </c>
      <c r="E315" s="37"/>
      <c r="F315" s="37" t="s">
        <v>292</v>
      </c>
      <c r="G315" s="1"/>
      <c r="H315" s="1">
        <v>1</v>
      </c>
      <c r="I315" s="1">
        <v>5</v>
      </c>
      <c r="J315" s="64">
        <v>7</v>
      </c>
      <c r="K315" s="64">
        <v>4</v>
      </c>
      <c r="L315" s="64">
        <v>11</v>
      </c>
      <c r="M315" s="64">
        <v>12</v>
      </c>
      <c r="N315" s="31">
        <v>14</v>
      </c>
      <c r="O315" s="31">
        <v>11</v>
      </c>
      <c r="P315" s="31">
        <v>10</v>
      </c>
      <c r="Q315" s="31">
        <v>8</v>
      </c>
      <c r="R315" s="31">
        <v>7</v>
      </c>
      <c r="S315" s="9">
        <v>4</v>
      </c>
      <c r="T315" s="58">
        <v>6</v>
      </c>
      <c r="U315" s="58">
        <v>17</v>
      </c>
      <c r="V315" s="58">
        <v>22</v>
      </c>
      <c r="W315" s="58">
        <v>17</v>
      </c>
      <c r="X315" s="58">
        <v>15</v>
      </c>
      <c r="Y315" s="58">
        <f>13-1</f>
        <v>12</v>
      </c>
      <c r="Z315" s="58">
        <v>9</v>
      </c>
      <c r="AA315" s="58">
        <v>6</v>
      </c>
      <c r="AB315" s="64"/>
      <c r="AC315" s="64"/>
      <c r="AD315" s="64"/>
      <c r="AE315" s="64"/>
      <c r="AI315" s="23"/>
      <c r="AJ315" s="23"/>
    </row>
    <row r="316" spans="1:36" s="8" customFormat="1" ht="12.75" customHeight="1" x14ac:dyDescent="0.2">
      <c r="A316" s="37"/>
      <c r="B316" s="37" t="s">
        <v>171</v>
      </c>
      <c r="C316" s="37" t="s">
        <v>253</v>
      </c>
      <c r="D316" s="37" t="s">
        <v>293</v>
      </c>
      <c r="E316" s="37"/>
      <c r="F316" s="37" t="s">
        <v>294</v>
      </c>
      <c r="G316" s="11"/>
      <c r="H316" s="1">
        <v>1</v>
      </c>
      <c r="I316" s="1">
        <v>0</v>
      </c>
      <c r="J316" s="64"/>
      <c r="K316" s="64"/>
      <c r="L316" s="64">
        <v>1</v>
      </c>
      <c r="M316" s="64">
        <v>1</v>
      </c>
      <c r="N316" s="31">
        <v>2</v>
      </c>
      <c r="O316" s="31">
        <v>1</v>
      </c>
      <c r="P316" s="31">
        <v>1</v>
      </c>
      <c r="Q316" s="31">
        <v>0</v>
      </c>
      <c r="R316" s="31">
        <v>0</v>
      </c>
      <c r="S316" s="9">
        <v>1</v>
      </c>
      <c r="T316" s="34">
        <v>0</v>
      </c>
      <c r="U316" s="58"/>
      <c r="V316" s="58"/>
      <c r="W316" s="58"/>
      <c r="X316" s="58"/>
      <c r="Y316" s="58"/>
      <c r="Z316" s="58"/>
      <c r="AA316" s="58"/>
      <c r="AB316" s="64"/>
      <c r="AC316" s="64"/>
      <c r="AD316" s="64"/>
      <c r="AE316" s="64"/>
    </row>
    <row r="317" spans="1:36" s="8" customFormat="1" ht="12.75" customHeight="1" x14ac:dyDescent="0.2">
      <c r="A317" s="37"/>
      <c r="B317" s="37" t="s">
        <v>171</v>
      </c>
      <c r="C317" s="37" t="s">
        <v>253</v>
      </c>
      <c r="D317" s="37" t="s">
        <v>295</v>
      </c>
      <c r="E317" s="37"/>
      <c r="F317" s="37" t="s">
        <v>296</v>
      </c>
      <c r="G317" s="11"/>
      <c r="H317" s="1">
        <v>45</v>
      </c>
      <c r="I317" s="1">
        <v>43</v>
      </c>
      <c r="J317" s="64">
        <v>48</v>
      </c>
      <c r="K317" s="64">
        <v>56</v>
      </c>
      <c r="L317" s="64">
        <v>51</v>
      </c>
      <c r="M317" s="64">
        <v>42</v>
      </c>
      <c r="N317" s="31">
        <v>67</v>
      </c>
      <c r="O317" s="31">
        <v>79</v>
      </c>
      <c r="P317" s="31">
        <v>101</v>
      </c>
      <c r="Q317" s="31">
        <v>126</v>
      </c>
      <c r="R317" s="31">
        <v>119</v>
      </c>
      <c r="S317" s="9">
        <v>106</v>
      </c>
      <c r="T317" s="34">
        <v>55</v>
      </c>
      <c r="U317" s="34">
        <v>25</v>
      </c>
      <c r="V317" s="58"/>
      <c r="W317" s="58"/>
      <c r="X317" s="58"/>
      <c r="Y317" s="58"/>
      <c r="Z317" s="58"/>
      <c r="AA317" s="58"/>
      <c r="AB317" s="64"/>
      <c r="AC317" s="64"/>
      <c r="AD317" s="64"/>
      <c r="AE317" s="64"/>
    </row>
    <row r="318" spans="1:36" s="8" customFormat="1" ht="12.75" customHeight="1" thickBot="1" x14ac:dyDescent="0.25">
      <c r="A318" s="37"/>
      <c r="B318" s="37" t="s">
        <v>171</v>
      </c>
      <c r="C318" s="37" t="s">
        <v>253</v>
      </c>
      <c r="D318" s="37" t="s">
        <v>297</v>
      </c>
      <c r="E318" s="37"/>
      <c r="F318" s="2" t="s">
        <v>298</v>
      </c>
      <c r="G318" s="11"/>
      <c r="H318" s="78">
        <v>0</v>
      </c>
      <c r="I318" s="78">
        <v>0</v>
      </c>
      <c r="J318" s="64"/>
      <c r="K318" s="64"/>
      <c r="L318" s="64"/>
      <c r="M318" s="65">
        <v>3</v>
      </c>
      <c r="N318" s="31">
        <v>2</v>
      </c>
      <c r="O318" s="31"/>
      <c r="P318" s="31"/>
      <c r="Q318" s="31"/>
      <c r="R318" s="31"/>
      <c r="S318" s="9"/>
      <c r="T318" s="34"/>
      <c r="U318" s="34"/>
      <c r="V318" s="58"/>
      <c r="W318" s="58"/>
      <c r="X318" s="58"/>
      <c r="Y318" s="58"/>
      <c r="Z318" s="58"/>
      <c r="AA318" s="58"/>
      <c r="AB318" s="64"/>
      <c r="AC318" s="64"/>
      <c r="AD318" s="64"/>
      <c r="AE318" s="64"/>
    </row>
    <row r="319" spans="1:36" s="8" customFormat="1" ht="12.75" customHeight="1" thickTop="1" x14ac:dyDescent="0.2">
      <c r="A319" s="38"/>
      <c r="B319" s="38"/>
      <c r="C319" s="37" t="s">
        <v>253</v>
      </c>
      <c r="D319" s="43"/>
      <c r="E319" s="43"/>
      <c r="F319" s="46" t="s">
        <v>299</v>
      </c>
      <c r="G319" s="11"/>
      <c r="H319" s="17">
        <f>SUM(H313:H318)</f>
        <v>48</v>
      </c>
      <c r="I319" s="17">
        <f>SUM(I313:I318)</f>
        <v>49</v>
      </c>
      <c r="J319" s="17">
        <f>SUM(J313:J318)</f>
        <v>57</v>
      </c>
      <c r="K319" s="17">
        <f>SUM(K313:K318)</f>
        <v>62</v>
      </c>
      <c r="L319" s="17">
        <f t="shared" ref="L319" si="124">SUM(L312:L318)</f>
        <v>67</v>
      </c>
      <c r="M319" s="17">
        <f t="shared" ref="M319" si="125">SUM(M312:M318)</f>
        <v>59</v>
      </c>
      <c r="N319" s="17">
        <f t="shared" ref="N319:AA319" si="126">SUM(N312:N318)</f>
        <v>86</v>
      </c>
      <c r="O319" s="17">
        <f t="shared" si="126"/>
        <v>95</v>
      </c>
      <c r="P319" s="17">
        <f t="shared" si="126"/>
        <v>114</v>
      </c>
      <c r="Q319" s="17">
        <f t="shared" si="126"/>
        <v>135</v>
      </c>
      <c r="R319" s="17">
        <f t="shared" si="126"/>
        <v>128</v>
      </c>
      <c r="S319" s="17">
        <f t="shared" si="126"/>
        <v>115</v>
      </c>
      <c r="T319" s="17">
        <f t="shared" si="126"/>
        <v>215</v>
      </c>
      <c r="U319" s="17">
        <f t="shared" si="126"/>
        <v>272</v>
      </c>
      <c r="V319" s="17">
        <f t="shared" si="126"/>
        <v>290</v>
      </c>
      <c r="W319" s="17">
        <f t="shared" si="126"/>
        <v>282</v>
      </c>
      <c r="X319" s="17">
        <f t="shared" si="126"/>
        <v>264</v>
      </c>
      <c r="Y319" s="17">
        <f t="shared" si="126"/>
        <v>205</v>
      </c>
      <c r="Z319" s="17">
        <f t="shared" si="126"/>
        <v>156</v>
      </c>
      <c r="AA319" s="17">
        <f t="shared" si="126"/>
        <v>167</v>
      </c>
      <c r="AB319" s="59"/>
      <c r="AC319" s="59"/>
      <c r="AD319" s="59"/>
      <c r="AE319" s="59"/>
    </row>
    <row r="320" spans="1:36" s="23" customFormat="1" ht="12.75" customHeight="1" x14ac:dyDescent="0.2">
      <c r="A320" s="37"/>
      <c r="B320" s="37"/>
      <c r="C320" s="37"/>
      <c r="D320" s="38"/>
      <c r="E320" s="37"/>
      <c r="F320" s="38"/>
      <c r="G320" s="1"/>
      <c r="H320" s="1"/>
      <c r="I320" s="1"/>
      <c r="J320" s="64"/>
      <c r="K320" s="64"/>
      <c r="L320" s="64"/>
      <c r="M320" s="64"/>
      <c r="N320" s="31"/>
      <c r="O320" s="31"/>
      <c r="P320" s="31"/>
      <c r="Q320" s="31"/>
      <c r="R320" s="31"/>
      <c r="S320" s="9"/>
      <c r="T320" s="58"/>
      <c r="U320" s="58"/>
      <c r="V320" s="58"/>
      <c r="W320" s="58"/>
      <c r="X320" s="58"/>
      <c r="Y320" s="58"/>
      <c r="Z320" s="58"/>
      <c r="AA320" s="58"/>
      <c r="AB320" s="64"/>
      <c r="AC320" s="64"/>
      <c r="AD320" s="64"/>
      <c r="AE320" s="64"/>
      <c r="AI320" s="8"/>
      <c r="AJ320" s="8"/>
    </row>
    <row r="321" spans="1:36" s="8" customFormat="1" ht="12.75" customHeight="1" x14ac:dyDescent="0.2">
      <c r="A321" s="37"/>
      <c r="B321" s="37" t="s">
        <v>171</v>
      </c>
      <c r="C321" s="37" t="s">
        <v>262</v>
      </c>
      <c r="D321" s="37" t="s">
        <v>300</v>
      </c>
      <c r="E321" s="37" t="s">
        <v>108</v>
      </c>
      <c r="F321" s="37" t="s">
        <v>301</v>
      </c>
      <c r="G321" s="1"/>
      <c r="H321" s="1">
        <v>3</v>
      </c>
      <c r="I321" s="1">
        <v>4</v>
      </c>
      <c r="J321" s="64">
        <v>12</v>
      </c>
      <c r="K321" s="64">
        <v>6</v>
      </c>
      <c r="L321" s="64">
        <v>8</v>
      </c>
      <c r="M321" s="64">
        <v>14</v>
      </c>
      <c r="N321" s="34">
        <v>12</v>
      </c>
      <c r="O321" s="34">
        <v>14</v>
      </c>
      <c r="P321" s="34">
        <v>10</v>
      </c>
      <c r="Q321" s="34">
        <v>6</v>
      </c>
      <c r="R321" s="34"/>
      <c r="S321" s="9"/>
      <c r="T321" s="58"/>
      <c r="U321" s="58"/>
      <c r="V321" s="58"/>
      <c r="W321" s="58"/>
      <c r="X321" s="58"/>
      <c r="Y321" s="58"/>
      <c r="Z321" s="58"/>
      <c r="AA321" s="58"/>
      <c r="AB321" s="64"/>
      <c r="AC321" s="64"/>
      <c r="AD321" s="64"/>
      <c r="AE321" s="64"/>
      <c r="AI321" s="23"/>
      <c r="AJ321" s="23"/>
    </row>
    <row r="322" spans="1:36" s="23" customFormat="1" ht="12.75" customHeight="1" x14ac:dyDescent="0.2">
      <c r="A322" s="37"/>
      <c r="B322" s="37" t="s">
        <v>171</v>
      </c>
      <c r="C322" s="37" t="s">
        <v>262</v>
      </c>
      <c r="D322" s="37" t="s">
        <v>300</v>
      </c>
      <c r="E322" s="37"/>
      <c r="F322" s="37" t="s">
        <v>301</v>
      </c>
      <c r="G322" s="1"/>
      <c r="H322" s="1">
        <v>26</v>
      </c>
      <c r="I322" s="1">
        <v>37</v>
      </c>
      <c r="J322" s="64">
        <v>35</v>
      </c>
      <c r="K322" s="64">
        <v>48</v>
      </c>
      <c r="L322" s="64">
        <v>59</v>
      </c>
      <c r="M322" s="64">
        <v>59</v>
      </c>
      <c r="N322" s="34">
        <v>63</v>
      </c>
      <c r="O322" s="34">
        <v>47</v>
      </c>
      <c r="P322" s="34">
        <v>49</v>
      </c>
      <c r="Q322" s="34">
        <v>51</v>
      </c>
      <c r="R322" s="34">
        <v>57</v>
      </c>
      <c r="S322" s="9">
        <v>70</v>
      </c>
      <c r="T322" s="58">
        <v>72</v>
      </c>
      <c r="U322" s="58">
        <v>59</v>
      </c>
      <c r="V322" s="58">
        <v>61</v>
      </c>
      <c r="W322" s="58">
        <v>21</v>
      </c>
      <c r="X322" s="58"/>
      <c r="Y322" s="58"/>
      <c r="Z322" s="58"/>
      <c r="AA322" s="58"/>
      <c r="AB322" s="64"/>
      <c r="AC322" s="64"/>
      <c r="AD322" s="64"/>
      <c r="AE322" s="64"/>
      <c r="AI322" s="8"/>
      <c r="AJ322" s="8"/>
    </row>
    <row r="323" spans="1:36" s="8" customFormat="1" ht="12.75" customHeight="1" x14ac:dyDescent="0.2">
      <c r="A323" s="37"/>
      <c r="B323" s="37" t="s">
        <v>171</v>
      </c>
      <c r="C323" s="37" t="s">
        <v>262</v>
      </c>
      <c r="D323" s="37" t="s">
        <v>302</v>
      </c>
      <c r="E323" s="37" t="s">
        <v>108</v>
      </c>
      <c r="F323" s="37" t="s">
        <v>303</v>
      </c>
      <c r="G323" s="1"/>
      <c r="H323" s="1">
        <v>1</v>
      </c>
      <c r="I323" s="1">
        <v>1</v>
      </c>
      <c r="J323" s="64">
        <v>2</v>
      </c>
      <c r="K323" s="64">
        <v>3</v>
      </c>
      <c r="L323" s="64"/>
      <c r="M323" s="64"/>
      <c r="N323" s="34"/>
      <c r="O323" s="34"/>
      <c r="P323" s="34"/>
      <c r="Q323" s="34"/>
      <c r="R323" s="34"/>
      <c r="S323" s="9"/>
      <c r="T323" s="58"/>
      <c r="U323" s="58"/>
      <c r="V323" s="58"/>
      <c r="W323" s="58"/>
      <c r="X323" s="58"/>
      <c r="Y323" s="58"/>
      <c r="Z323" s="58"/>
      <c r="AA323" s="58"/>
      <c r="AB323" s="64"/>
      <c r="AC323" s="64"/>
      <c r="AD323" s="64"/>
      <c r="AE323" s="64"/>
      <c r="AI323" s="23"/>
      <c r="AJ323" s="23"/>
    </row>
    <row r="324" spans="1:36" s="23" customFormat="1" ht="12.75" customHeight="1" x14ac:dyDescent="0.2">
      <c r="A324" s="37"/>
      <c r="B324" s="37" t="s">
        <v>171</v>
      </c>
      <c r="C324" s="37" t="s">
        <v>262</v>
      </c>
      <c r="D324" s="37" t="s">
        <v>302</v>
      </c>
      <c r="E324" s="37"/>
      <c r="F324" s="37" t="s">
        <v>303</v>
      </c>
      <c r="G324" s="1"/>
      <c r="H324" s="1">
        <v>5</v>
      </c>
      <c r="I324" s="1">
        <v>9</v>
      </c>
      <c r="J324" s="65">
        <v>9</v>
      </c>
      <c r="K324" s="64">
        <v>1</v>
      </c>
      <c r="L324" s="64"/>
      <c r="M324" s="64"/>
      <c r="N324" s="34"/>
      <c r="O324" s="34"/>
      <c r="P324" s="34"/>
      <c r="Q324" s="34"/>
      <c r="R324" s="34"/>
      <c r="S324" s="9"/>
      <c r="T324" s="58"/>
      <c r="U324" s="58"/>
      <c r="V324" s="58"/>
      <c r="W324" s="58"/>
      <c r="X324" s="58"/>
      <c r="Y324" s="58"/>
      <c r="Z324" s="58"/>
      <c r="AA324" s="58"/>
      <c r="AB324" s="64"/>
      <c r="AC324" s="64"/>
      <c r="AD324" s="64"/>
      <c r="AE324" s="64"/>
      <c r="AI324" s="8"/>
      <c r="AJ324" s="8"/>
    </row>
    <row r="325" spans="1:36" s="8" customFormat="1" ht="12.75" customHeight="1" x14ac:dyDescent="0.2">
      <c r="A325" s="37"/>
      <c r="B325" s="37"/>
      <c r="C325" s="37"/>
      <c r="D325" s="37"/>
      <c r="E325" s="37"/>
      <c r="F325" s="37"/>
      <c r="G325" s="11"/>
      <c r="H325" s="11"/>
      <c r="I325" s="11"/>
      <c r="J325" s="64"/>
      <c r="K325" s="64"/>
      <c r="L325" s="64"/>
      <c r="M325" s="64"/>
      <c r="N325" s="34"/>
      <c r="O325" s="34"/>
      <c r="P325" s="34"/>
      <c r="Q325" s="34"/>
      <c r="R325" s="34"/>
      <c r="S325" s="9"/>
      <c r="T325" s="58"/>
      <c r="U325" s="58"/>
      <c r="V325" s="58"/>
      <c r="W325" s="58"/>
      <c r="X325" s="58"/>
      <c r="Y325" s="58"/>
      <c r="Z325" s="58"/>
      <c r="AA325" s="58"/>
      <c r="AB325" s="64"/>
      <c r="AC325" s="64"/>
      <c r="AD325" s="64"/>
      <c r="AE325" s="64"/>
      <c r="AI325" s="23"/>
      <c r="AJ325" s="23"/>
    </row>
    <row r="326" spans="1:36" ht="12.75" customHeight="1" x14ac:dyDescent="0.2">
      <c r="A326" s="37"/>
      <c r="B326" s="37" t="s">
        <v>304</v>
      </c>
      <c r="C326" s="37" t="s">
        <v>262</v>
      </c>
      <c r="D326" s="12" t="s">
        <v>305</v>
      </c>
      <c r="E326" s="37" t="s">
        <v>108</v>
      </c>
      <c r="F326" s="14" t="s">
        <v>306</v>
      </c>
      <c r="G326" s="1"/>
      <c r="H326" s="1">
        <v>2</v>
      </c>
      <c r="I326" s="1">
        <v>2</v>
      </c>
      <c r="J326" s="65">
        <v>2</v>
      </c>
      <c r="K326" s="64">
        <v>4</v>
      </c>
      <c r="L326" s="64">
        <v>2</v>
      </c>
      <c r="M326" s="64">
        <v>5</v>
      </c>
      <c r="N326" s="59">
        <v>6</v>
      </c>
      <c r="O326" s="59">
        <v>13</v>
      </c>
      <c r="P326" s="59">
        <v>8</v>
      </c>
      <c r="Q326" s="59">
        <v>9</v>
      </c>
      <c r="R326" s="59">
        <v>7</v>
      </c>
      <c r="S326" s="9">
        <v>6</v>
      </c>
      <c r="T326" s="58">
        <v>3</v>
      </c>
      <c r="U326" s="58">
        <v>3</v>
      </c>
      <c r="V326" s="58">
        <v>2</v>
      </c>
      <c r="W326" s="58">
        <v>5</v>
      </c>
      <c r="X326" s="58">
        <v>0</v>
      </c>
      <c r="Y326" s="58"/>
      <c r="Z326" s="58"/>
      <c r="AA326" s="58"/>
      <c r="AB326" s="64"/>
      <c r="AC326" s="64"/>
      <c r="AD326" s="64"/>
      <c r="AE326" s="64"/>
      <c r="AI326" s="8"/>
      <c r="AJ326" s="8"/>
    </row>
    <row r="327" spans="1:36" ht="12.75" customHeight="1" x14ac:dyDescent="0.2">
      <c r="A327" s="37"/>
      <c r="B327" s="37" t="s">
        <v>304</v>
      </c>
      <c r="C327" s="37" t="s">
        <v>262</v>
      </c>
      <c r="D327" s="12" t="s">
        <v>305</v>
      </c>
      <c r="E327" s="37"/>
      <c r="F327" s="14" t="s">
        <v>306</v>
      </c>
      <c r="H327" s="1">
        <v>5</v>
      </c>
      <c r="I327" s="1">
        <v>10</v>
      </c>
      <c r="J327" s="65">
        <v>14</v>
      </c>
      <c r="K327" s="65">
        <v>18</v>
      </c>
      <c r="L327" s="64">
        <v>19</v>
      </c>
      <c r="M327" s="64">
        <v>20</v>
      </c>
      <c r="N327" s="31">
        <v>27</v>
      </c>
      <c r="O327" s="31">
        <v>39</v>
      </c>
      <c r="P327" s="31">
        <v>41</v>
      </c>
      <c r="Q327" s="31">
        <v>23</v>
      </c>
      <c r="R327" s="31">
        <v>15</v>
      </c>
      <c r="S327" s="9">
        <v>17</v>
      </c>
      <c r="T327" s="58">
        <v>24</v>
      </c>
      <c r="U327" s="58">
        <v>31</v>
      </c>
      <c r="V327" s="58">
        <v>37</v>
      </c>
      <c r="W327" s="58">
        <v>20</v>
      </c>
      <c r="X327" s="58">
        <f>6-1</f>
        <v>5</v>
      </c>
      <c r="Y327" s="58"/>
      <c r="Z327" s="58"/>
      <c r="AA327" s="58"/>
      <c r="AB327" s="64"/>
      <c r="AC327" s="64"/>
      <c r="AD327" s="64"/>
      <c r="AE327" s="64"/>
    </row>
    <row r="328" spans="1:36" s="2" customFormat="1" ht="12.75" customHeight="1" x14ac:dyDescent="0.2">
      <c r="A328" s="37"/>
      <c r="B328" s="37" t="s">
        <v>304</v>
      </c>
      <c r="C328" s="37" t="s">
        <v>262</v>
      </c>
      <c r="D328" s="12" t="s">
        <v>307</v>
      </c>
      <c r="E328" s="37" t="s">
        <v>108</v>
      </c>
      <c r="F328" s="14" t="s">
        <v>308</v>
      </c>
      <c r="G328" s="8"/>
      <c r="H328" s="1">
        <v>1</v>
      </c>
      <c r="I328" s="1">
        <v>1</v>
      </c>
      <c r="J328" s="64"/>
      <c r="K328" s="64"/>
      <c r="L328" s="64">
        <v>5</v>
      </c>
      <c r="M328" s="64">
        <v>7</v>
      </c>
      <c r="N328" s="32">
        <v>5</v>
      </c>
      <c r="O328" s="59">
        <v>12</v>
      </c>
      <c r="P328" s="59">
        <v>5</v>
      </c>
      <c r="Q328" s="59">
        <v>3</v>
      </c>
      <c r="R328" s="59">
        <v>4</v>
      </c>
      <c r="S328" s="9">
        <v>1</v>
      </c>
      <c r="T328" s="58">
        <v>2</v>
      </c>
      <c r="U328" s="58">
        <v>1</v>
      </c>
      <c r="V328" s="58">
        <v>5</v>
      </c>
      <c r="W328" s="58">
        <v>30</v>
      </c>
      <c r="X328" s="58">
        <f>47+3</f>
        <v>50</v>
      </c>
      <c r="Y328" s="58">
        <f>49+4</f>
        <v>53</v>
      </c>
      <c r="Z328" s="58">
        <f>18+3</f>
        <v>21</v>
      </c>
      <c r="AA328" s="58">
        <v>7</v>
      </c>
      <c r="AB328" s="64"/>
      <c r="AC328" s="64"/>
      <c r="AD328" s="64"/>
      <c r="AE328" s="64"/>
      <c r="AI328" s="1"/>
      <c r="AJ328" s="1"/>
    </row>
    <row r="329" spans="1:36" s="2" customFormat="1" ht="12.75" customHeight="1" x14ac:dyDescent="0.2">
      <c r="A329" s="37"/>
      <c r="B329" s="37" t="s">
        <v>304</v>
      </c>
      <c r="C329" s="37" t="s">
        <v>262</v>
      </c>
      <c r="D329" s="12" t="s">
        <v>307</v>
      </c>
      <c r="E329" s="37"/>
      <c r="F329" s="14" t="s">
        <v>308</v>
      </c>
      <c r="H329" s="1">
        <v>1</v>
      </c>
      <c r="I329" s="1">
        <v>2</v>
      </c>
      <c r="J329" s="65">
        <v>5</v>
      </c>
      <c r="K329" s="65">
        <v>9</v>
      </c>
      <c r="L329" s="64">
        <v>13</v>
      </c>
      <c r="M329" s="64">
        <v>16</v>
      </c>
      <c r="N329" s="31">
        <v>12</v>
      </c>
      <c r="O329" s="31">
        <v>8</v>
      </c>
      <c r="P329" s="31">
        <v>7</v>
      </c>
      <c r="Q329" s="31">
        <v>10</v>
      </c>
      <c r="R329" s="31">
        <v>5</v>
      </c>
      <c r="S329" s="9">
        <v>7</v>
      </c>
      <c r="T329" s="58">
        <v>6</v>
      </c>
      <c r="U329" s="58">
        <v>12</v>
      </c>
      <c r="V329" s="58">
        <f>77+1</f>
        <v>78</v>
      </c>
      <c r="W329" s="58">
        <v>274</v>
      </c>
      <c r="X329" s="58">
        <f>453-8</f>
        <v>445</v>
      </c>
      <c r="Y329" s="58">
        <f>420-15</f>
        <v>405</v>
      </c>
      <c r="Z329" s="58">
        <f>284-3</f>
        <v>281</v>
      </c>
      <c r="AA329" s="58">
        <v>311</v>
      </c>
      <c r="AB329" s="64"/>
      <c r="AC329" s="64"/>
      <c r="AD329" s="64"/>
      <c r="AE329" s="64"/>
    </row>
    <row r="330" spans="1:36" ht="12.75" customHeight="1" x14ac:dyDescent="0.2">
      <c r="A330" s="37"/>
      <c r="B330" s="37" t="s">
        <v>304</v>
      </c>
      <c r="C330" s="37" t="s">
        <v>262</v>
      </c>
      <c r="D330" s="12" t="s">
        <v>309</v>
      </c>
      <c r="E330" s="37" t="s">
        <v>108</v>
      </c>
      <c r="F330" s="14" t="s">
        <v>310</v>
      </c>
      <c r="G330" s="2"/>
      <c r="H330" s="1">
        <v>10</v>
      </c>
      <c r="I330" s="1">
        <v>15</v>
      </c>
      <c r="J330" s="65">
        <v>18</v>
      </c>
      <c r="K330" s="65">
        <v>8</v>
      </c>
      <c r="L330" s="64">
        <v>20</v>
      </c>
      <c r="M330" s="64">
        <v>23</v>
      </c>
      <c r="N330" s="59">
        <v>31</v>
      </c>
      <c r="O330" s="59">
        <v>40</v>
      </c>
      <c r="P330" s="32">
        <v>33</v>
      </c>
      <c r="Q330" s="32">
        <v>28</v>
      </c>
      <c r="R330" s="32">
        <v>35</v>
      </c>
      <c r="S330" s="9">
        <v>35</v>
      </c>
      <c r="T330" s="58">
        <v>21</v>
      </c>
      <c r="U330" s="58">
        <v>39</v>
      </c>
      <c r="V330" s="58">
        <v>49</v>
      </c>
      <c r="W330" s="58">
        <v>41</v>
      </c>
      <c r="X330" s="58">
        <v>10</v>
      </c>
      <c r="Y330" s="58"/>
      <c r="Z330" s="58"/>
      <c r="AA330" s="58"/>
      <c r="AB330" s="64"/>
      <c r="AC330" s="64"/>
      <c r="AD330" s="64"/>
      <c r="AE330" s="64"/>
      <c r="AI330" s="2"/>
      <c r="AJ330" s="2"/>
    </row>
    <row r="331" spans="1:36" ht="12.75" customHeight="1" thickBot="1" x14ac:dyDescent="0.25">
      <c r="A331" s="37"/>
      <c r="B331" s="37" t="s">
        <v>304</v>
      </c>
      <c r="C331" s="37" t="s">
        <v>262</v>
      </c>
      <c r="D331" s="12" t="s">
        <v>309</v>
      </c>
      <c r="E331" s="37"/>
      <c r="F331" s="14" t="s">
        <v>310</v>
      </c>
      <c r="H331" s="78">
        <v>27</v>
      </c>
      <c r="I331" s="78">
        <v>35</v>
      </c>
      <c r="J331" s="65">
        <v>36</v>
      </c>
      <c r="K331" s="65">
        <v>37</v>
      </c>
      <c r="L331" s="64">
        <v>37</v>
      </c>
      <c r="M331" s="64">
        <v>57</v>
      </c>
      <c r="N331" s="31">
        <v>86</v>
      </c>
      <c r="O331" s="31">
        <v>103</v>
      </c>
      <c r="P331" s="31">
        <v>110</v>
      </c>
      <c r="Q331" s="31">
        <v>95</v>
      </c>
      <c r="R331" s="31">
        <v>100</v>
      </c>
      <c r="S331" s="9">
        <v>100</v>
      </c>
      <c r="T331" s="58">
        <v>165</v>
      </c>
      <c r="U331" s="58">
        <v>208</v>
      </c>
      <c r="V331" s="58">
        <f>205+1</f>
        <v>206</v>
      </c>
      <c r="W331" s="58">
        <v>113</v>
      </c>
      <c r="X331" s="58">
        <f>29-3</f>
        <v>26</v>
      </c>
      <c r="Y331" s="58"/>
      <c r="Z331" s="58"/>
      <c r="AA331" s="58"/>
      <c r="AB331" s="64"/>
      <c r="AC331" s="64"/>
      <c r="AD331" s="64"/>
      <c r="AE331" s="64"/>
    </row>
    <row r="332" spans="1:36" ht="12.75" customHeight="1" thickTop="1" x14ac:dyDescent="0.2">
      <c r="A332" s="38"/>
      <c r="B332" s="35" t="s">
        <v>311</v>
      </c>
      <c r="C332" s="37" t="s">
        <v>262</v>
      </c>
      <c r="D332" s="43"/>
      <c r="E332" s="43"/>
      <c r="F332" s="42"/>
      <c r="H332" s="17">
        <f t="shared" ref="H332" si="127">SUM(H326:H331)</f>
        <v>46</v>
      </c>
      <c r="I332" s="17">
        <f t="shared" ref="I332:K332" si="128">SUM(I326:I331)</f>
        <v>65</v>
      </c>
      <c r="J332" s="17">
        <f t="shared" si="128"/>
        <v>75</v>
      </c>
      <c r="K332" s="17">
        <f t="shared" si="128"/>
        <v>76</v>
      </c>
      <c r="L332" s="17">
        <f t="shared" ref="L332" si="129">SUM(L326:L331)</f>
        <v>96</v>
      </c>
      <c r="M332" s="17">
        <f t="shared" ref="M332" si="130">SUM(M326:M331)</f>
        <v>128</v>
      </c>
      <c r="N332" s="17">
        <f t="shared" ref="N332:AA332" si="131">SUM(N326:N331)</f>
        <v>167</v>
      </c>
      <c r="O332" s="17">
        <f t="shared" si="131"/>
        <v>215</v>
      </c>
      <c r="P332" s="17">
        <f t="shared" si="131"/>
        <v>204</v>
      </c>
      <c r="Q332" s="17">
        <f t="shared" si="131"/>
        <v>168</v>
      </c>
      <c r="R332" s="17">
        <f t="shared" si="131"/>
        <v>166</v>
      </c>
      <c r="S332" s="17">
        <f t="shared" si="131"/>
        <v>166</v>
      </c>
      <c r="T332" s="17">
        <f t="shared" si="131"/>
        <v>221</v>
      </c>
      <c r="U332" s="17">
        <f t="shared" si="131"/>
        <v>294</v>
      </c>
      <c r="V332" s="17">
        <f t="shared" si="131"/>
        <v>377</v>
      </c>
      <c r="W332" s="17">
        <f t="shared" si="131"/>
        <v>483</v>
      </c>
      <c r="X332" s="17">
        <f t="shared" si="131"/>
        <v>536</v>
      </c>
      <c r="Y332" s="17">
        <f t="shared" si="131"/>
        <v>458</v>
      </c>
      <c r="Z332" s="17">
        <f t="shared" si="131"/>
        <v>302</v>
      </c>
      <c r="AA332" s="17">
        <f t="shared" si="131"/>
        <v>318</v>
      </c>
      <c r="AE332" s="59"/>
    </row>
    <row r="333" spans="1:36" s="8" customFormat="1" ht="12.75" customHeight="1" thickBot="1" x14ac:dyDescent="0.25">
      <c r="A333" s="37"/>
      <c r="B333" s="37"/>
      <c r="C333" s="37"/>
      <c r="D333" s="37"/>
      <c r="E333" s="37"/>
      <c r="F333" s="37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58"/>
      <c r="U333" s="58"/>
      <c r="V333" s="58"/>
      <c r="W333" s="58"/>
      <c r="X333" s="62"/>
      <c r="Y333" s="58"/>
      <c r="Z333" s="58"/>
      <c r="AA333" s="58"/>
      <c r="AB333" s="59"/>
      <c r="AC333" s="59"/>
      <c r="AD333" s="59"/>
      <c r="AE333" s="59"/>
      <c r="AI333" s="1"/>
      <c r="AJ333" s="1"/>
    </row>
    <row r="334" spans="1:36" s="23" customFormat="1" ht="12.75" customHeight="1" thickTop="1" x14ac:dyDescent="0.2">
      <c r="A334" s="46" t="s">
        <v>312</v>
      </c>
      <c r="B334" s="47"/>
      <c r="C334" s="37"/>
      <c r="D334" s="46"/>
      <c r="E334" s="41"/>
      <c r="F334" s="48"/>
      <c r="G334" s="1"/>
      <c r="H334" s="69">
        <f>SUM(H306:H318,H320:H331)</f>
        <v>153</v>
      </c>
      <c r="I334" s="69">
        <f>SUM(I306:I318,I320:I331)</f>
        <v>180</v>
      </c>
      <c r="J334" s="69">
        <f>SUM(J306:J318,J320:J331)</f>
        <v>211</v>
      </c>
      <c r="K334" s="69">
        <f>SUM(K306:K318,K320:K331)</f>
        <v>209</v>
      </c>
      <c r="L334" s="69">
        <f t="shared" ref="L334:O334" si="132">SUM(L306:L318,L320:L331)</f>
        <v>252</v>
      </c>
      <c r="M334" s="69">
        <f t="shared" si="132"/>
        <v>295</v>
      </c>
      <c r="N334" s="69">
        <f t="shared" si="132"/>
        <v>397</v>
      </c>
      <c r="O334" s="69">
        <f t="shared" si="132"/>
        <v>472</v>
      </c>
      <c r="P334" s="69">
        <f t="shared" ref="P334:AA334" si="133">SUM(P306:P318,P320:P325,P332)</f>
        <v>469</v>
      </c>
      <c r="Q334" s="69">
        <f t="shared" si="133"/>
        <v>440</v>
      </c>
      <c r="R334" s="69">
        <f t="shared" si="133"/>
        <v>455</v>
      </c>
      <c r="S334" s="69">
        <f t="shared" si="133"/>
        <v>475</v>
      </c>
      <c r="T334" s="69">
        <f t="shared" si="133"/>
        <v>647</v>
      </c>
      <c r="U334" s="69">
        <f t="shared" si="133"/>
        <v>760</v>
      </c>
      <c r="V334" s="69">
        <f t="shared" si="133"/>
        <v>872</v>
      </c>
      <c r="W334" s="69">
        <f t="shared" si="133"/>
        <v>973</v>
      </c>
      <c r="X334" s="69">
        <f t="shared" si="133"/>
        <v>1044</v>
      </c>
      <c r="Y334" s="69">
        <f t="shared" si="133"/>
        <v>809</v>
      </c>
      <c r="Z334" s="69">
        <f t="shared" si="133"/>
        <v>579</v>
      </c>
      <c r="AA334" s="69">
        <f t="shared" si="133"/>
        <v>600</v>
      </c>
      <c r="AB334" s="58"/>
      <c r="AC334" s="58"/>
      <c r="AD334" s="58"/>
      <c r="AE334" s="58"/>
      <c r="AI334" s="8"/>
      <c r="AJ334" s="8"/>
    </row>
    <row r="335" spans="1:36" s="8" customFormat="1" ht="12.75" customHeight="1" x14ac:dyDescent="0.2">
      <c r="A335" s="49"/>
      <c r="B335" s="48"/>
      <c r="C335" s="37"/>
      <c r="D335" s="49"/>
      <c r="E335" s="41"/>
      <c r="F335" s="48"/>
      <c r="G335" s="1"/>
      <c r="H335" s="1"/>
      <c r="I335" s="1"/>
      <c r="J335" s="58"/>
      <c r="K335" s="58"/>
      <c r="L335" s="58"/>
      <c r="M335" s="58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58"/>
      <c r="AC335" s="58"/>
      <c r="AD335" s="58"/>
      <c r="AE335" s="58"/>
      <c r="AI335" s="23"/>
      <c r="AJ335" s="23"/>
    </row>
    <row r="336" spans="1:36" s="8" customFormat="1" ht="12.75" customHeight="1" x14ac:dyDescent="0.2">
      <c r="A336" s="39" t="s">
        <v>178</v>
      </c>
      <c r="B336" s="37"/>
      <c r="C336" s="37"/>
      <c r="D336" s="37"/>
      <c r="E336" s="38"/>
      <c r="F336" s="37"/>
      <c r="G336" s="1"/>
      <c r="H336" s="1"/>
      <c r="I336" s="1"/>
      <c r="J336" s="59"/>
      <c r="K336" s="59"/>
      <c r="L336" s="59"/>
      <c r="M336" s="59"/>
      <c r="N336" s="9"/>
      <c r="O336" s="9"/>
      <c r="P336" s="9"/>
      <c r="Q336" s="9"/>
      <c r="R336" s="9"/>
      <c r="S336" s="9"/>
      <c r="T336" s="64"/>
      <c r="U336" s="64"/>
      <c r="V336" s="64"/>
      <c r="W336" s="64"/>
      <c r="X336" s="62"/>
      <c r="Y336" s="64"/>
      <c r="Z336" s="64"/>
      <c r="AA336" s="64"/>
      <c r="AB336" s="59"/>
      <c r="AC336" s="59"/>
      <c r="AD336" s="59"/>
      <c r="AE336" s="59"/>
    </row>
    <row r="337" spans="1:36" s="8" customFormat="1" ht="12.75" customHeight="1" x14ac:dyDescent="0.2">
      <c r="A337" s="39"/>
      <c r="B337" s="37" t="s">
        <v>179</v>
      </c>
      <c r="C337" s="37" t="s">
        <v>257</v>
      </c>
      <c r="D337" s="37" t="s">
        <v>313</v>
      </c>
      <c r="E337" s="37"/>
      <c r="F337" s="37" t="s">
        <v>314</v>
      </c>
      <c r="H337" s="1">
        <v>26</v>
      </c>
      <c r="I337" s="1">
        <v>22</v>
      </c>
      <c r="J337" s="59">
        <v>23</v>
      </c>
      <c r="K337" s="59">
        <v>26</v>
      </c>
      <c r="L337" s="59">
        <v>12</v>
      </c>
      <c r="M337" s="59"/>
      <c r="N337" s="9"/>
      <c r="O337" s="9"/>
      <c r="P337" s="9"/>
      <c r="Q337" s="9"/>
      <c r="R337" s="9"/>
      <c r="S337" s="9"/>
      <c r="T337" s="64"/>
      <c r="U337" s="64"/>
      <c r="V337" s="64"/>
      <c r="W337" s="64"/>
      <c r="X337" s="62"/>
      <c r="Y337" s="64"/>
      <c r="Z337" s="64"/>
      <c r="AA337" s="64"/>
      <c r="AB337" s="59"/>
      <c r="AC337" s="59"/>
      <c r="AD337" s="59"/>
      <c r="AE337" s="59"/>
    </row>
    <row r="338" spans="1:36" s="8" customFormat="1" ht="12.75" customHeight="1" x14ac:dyDescent="0.2">
      <c r="A338" s="39"/>
      <c r="B338" s="37"/>
      <c r="C338" s="37"/>
      <c r="D338" s="37"/>
      <c r="E338" s="38"/>
      <c r="F338" s="37"/>
      <c r="G338" s="11"/>
      <c r="H338" s="11"/>
      <c r="I338" s="11"/>
      <c r="J338" s="59"/>
      <c r="K338" s="59"/>
      <c r="L338" s="59"/>
      <c r="M338" s="59"/>
      <c r="N338" s="9"/>
      <c r="O338" s="9"/>
      <c r="P338" s="9"/>
      <c r="Q338" s="9"/>
      <c r="R338" s="9"/>
      <c r="S338" s="9"/>
      <c r="T338" s="64"/>
      <c r="U338" s="64"/>
      <c r="V338" s="64"/>
      <c r="W338" s="64"/>
      <c r="X338" s="62"/>
      <c r="Y338" s="64"/>
      <c r="Z338" s="64"/>
      <c r="AA338" s="64"/>
      <c r="AB338" s="59"/>
      <c r="AC338" s="59"/>
      <c r="AD338" s="59"/>
      <c r="AE338" s="59"/>
    </row>
    <row r="339" spans="1:36" s="8" customFormat="1" ht="12.75" customHeight="1" x14ac:dyDescent="0.2">
      <c r="A339" s="37"/>
      <c r="B339" s="37" t="s">
        <v>184</v>
      </c>
      <c r="C339" s="37" t="s">
        <v>257</v>
      </c>
      <c r="D339" s="37" t="s">
        <v>185</v>
      </c>
      <c r="E339" s="37"/>
      <c r="F339" s="37" t="s">
        <v>186</v>
      </c>
      <c r="G339" s="11"/>
      <c r="H339" s="1">
        <v>26</v>
      </c>
      <c r="I339" s="1">
        <v>26</v>
      </c>
      <c r="J339" s="64">
        <v>20</v>
      </c>
      <c r="K339" s="64">
        <v>29</v>
      </c>
      <c r="L339" s="64">
        <v>25</v>
      </c>
      <c r="M339" s="64">
        <v>21</v>
      </c>
      <c r="N339" s="31">
        <v>23</v>
      </c>
      <c r="O339" s="31">
        <v>20</v>
      </c>
      <c r="P339" s="31">
        <v>22</v>
      </c>
      <c r="Q339" s="31">
        <v>14</v>
      </c>
      <c r="R339" s="31">
        <v>3</v>
      </c>
      <c r="S339" s="9"/>
      <c r="T339" s="58"/>
      <c r="U339" s="58"/>
      <c r="V339" s="58"/>
      <c r="W339" s="58"/>
      <c r="X339" s="58"/>
      <c r="Y339" s="58"/>
      <c r="Z339" s="58"/>
      <c r="AA339" s="58"/>
      <c r="AB339" s="64"/>
      <c r="AC339" s="64"/>
      <c r="AD339" s="64"/>
      <c r="AE339" s="64"/>
    </row>
    <row r="340" spans="1:36" s="8" customFormat="1" ht="12.75" customHeight="1" x14ac:dyDescent="0.2">
      <c r="A340" s="38"/>
      <c r="B340" s="37" t="s">
        <v>184</v>
      </c>
      <c r="C340" s="37" t="s">
        <v>262</v>
      </c>
      <c r="D340" s="37" t="s">
        <v>188</v>
      </c>
      <c r="E340" s="37" t="s">
        <v>108</v>
      </c>
      <c r="F340" s="37" t="s">
        <v>189</v>
      </c>
      <c r="G340" s="11"/>
      <c r="H340" s="1">
        <v>0</v>
      </c>
      <c r="I340" s="1">
        <v>0</v>
      </c>
      <c r="J340" s="64"/>
      <c r="K340" s="64"/>
      <c r="L340" s="64"/>
      <c r="M340" s="64"/>
      <c r="N340" s="59">
        <v>0</v>
      </c>
      <c r="O340" s="59">
        <v>0</v>
      </c>
      <c r="P340" s="59">
        <v>0</v>
      </c>
      <c r="Q340" s="59">
        <v>0</v>
      </c>
      <c r="R340" s="59">
        <v>0</v>
      </c>
      <c r="S340" s="9">
        <v>0</v>
      </c>
      <c r="T340" s="63">
        <v>0</v>
      </c>
      <c r="U340" s="63">
        <v>0</v>
      </c>
      <c r="V340" s="63">
        <v>0</v>
      </c>
      <c r="W340" s="58">
        <v>10</v>
      </c>
      <c r="X340" s="58">
        <v>11</v>
      </c>
      <c r="Y340" s="58">
        <v>10</v>
      </c>
      <c r="Z340" s="58">
        <v>8</v>
      </c>
      <c r="AA340" s="58">
        <v>7</v>
      </c>
      <c r="AB340" s="64"/>
      <c r="AC340" s="64"/>
      <c r="AD340" s="64"/>
      <c r="AE340" s="64"/>
    </row>
    <row r="341" spans="1:36" s="8" customFormat="1" ht="12.75" customHeight="1" x14ac:dyDescent="0.2">
      <c r="A341" s="37"/>
      <c r="B341" s="37" t="s">
        <v>184</v>
      </c>
      <c r="C341" s="37" t="s">
        <v>262</v>
      </c>
      <c r="D341" s="37" t="s">
        <v>188</v>
      </c>
      <c r="E341" s="37"/>
      <c r="F341" s="37" t="s">
        <v>189</v>
      </c>
      <c r="G341" s="57"/>
      <c r="H341" s="1">
        <v>0</v>
      </c>
      <c r="I341" s="1">
        <v>0</v>
      </c>
      <c r="J341" s="64">
        <v>1</v>
      </c>
      <c r="K341" s="64">
        <v>1</v>
      </c>
      <c r="L341" s="64">
        <v>1</v>
      </c>
      <c r="M341" s="64">
        <v>6</v>
      </c>
      <c r="N341" s="31">
        <v>7</v>
      </c>
      <c r="O341" s="31">
        <v>7</v>
      </c>
      <c r="P341" s="31">
        <v>11</v>
      </c>
      <c r="Q341" s="31">
        <v>15</v>
      </c>
      <c r="R341" s="31">
        <v>16</v>
      </c>
      <c r="S341" s="9">
        <v>13</v>
      </c>
      <c r="T341" s="58">
        <v>9</v>
      </c>
      <c r="U341" s="58">
        <v>16</v>
      </c>
      <c r="V341" s="58">
        <v>38</v>
      </c>
      <c r="W341" s="58">
        <v>91</v>
      </c>
      <c r="X341" s="58">
        <f>109-1</f>
        <v>108</v>
      </c>
      <c r="Y341" s="58">
        <f>104-2</f>
        <v>102</v>
      </c>
      <c r="Z341" s="58">
        <v>107</v>
      </c>
      <c r="AA341" s="58">
        <v>93</v>
      </c>
      <c r="AB341" s="64"/>
      <c r="AC341" s="64"/>
      <c r="AD341" s="64"/>
      <c r="AE341" s="64"/>
    </row>
    <row r="342" spans="1:36" s="8" customFormat="1" ht="12.75" customHeight="1" x14ac:dyDescent="0.2">
      <c r="A342" s="37"/>
      <c r="B342" s="37" t="s">
        <v>184</v>
      </c>
      <c r="C342" s="37" t="s">
        <v>262</v>
      </c>
      <c r="D342" s="37" t="s">
        <v>315</v>
      </c>
      <c r="E342" s="37"/>
      <c r="F342" s="37" t="s">
        <v>316</v>
      </c>
      <c r="G342" s="57" t="s">
        <v>26</v>
      </c>
      <c r="H342" s="1"/>
      <c r="I342" s="1"/>
      <c r="J342" s="64"/>
      <c r="K342" s="64"/>
      <c r="L342" s="64"/>
      <c r="M342" s="64"/>
      <c r="N342" s="31"/>
      <c r="O342" s="31"/>
      <c r="P342" s="31"/>
      <c r="Q342" s="31"/>
      <c r="R342" s="31"/>
      <c r="S342" s="9"/>
      <c r="T342" s="58"/>
      <c r="U342" s="58"/>
      <c r="V342" s="58"/>
      <c r="W342" s="58">
        <v>1</v>
      </c>
      <c r="X342" s="58">
        <f>2+1</f>
        <v>3</v>
      </c>
      <c r="Y342" s="58">
        <v>2</v>
      </c>
      <c r="Z342" s="58">
        <v>4</v>
      </c>
      <c r="AA342" s="58">
        <f>1-1</f>
        <v>0</v>
      </c>
      <c r="AB342" s="64"/>
      <c r="AC342" s="64"/>
      <c r="AD342" s="64"/>
      <c r="AE342" s="64"/>
    </row>
    <row r="343" spans="1:36" s="8" customFormat="1" ht="12.75" customHeight="1" x14ac:dyDescent="0.2">
      <c r="A343" s="37"/>
      <c r="B343" s="37"/>
      <c r="C343" s="37"/>
      <c r="D343" s="37"/>
      <c r="E343" s="37"/>
      <c r="F343" s="37"/>
      <c r="G343" s="1"/>
      <c r="H343" s="1"/>
      <c r="I343" s="1"/>
      <c r="J343" s="64"/>
      <c r="K343" s="64"/>
      <c r="L343" s="64"/>
      <c r="M343" s="64"/>
      <c r="N343" s="31"/>
      <c r="O343" s="31"/>
      <c r="P343" s="31"/>
      <c r="Q343" s="31"/>
      <c r="R343" s="31"/>
      <c r="S343" s="9"/>
      <c r="T343" s="58"/>
      <c r="U343" s="58"/>
      <c r="V343" s="58"/>
      <c r="W343" s="58"/>
      <c r="X343" s="58"/>
      <c r="Y343" s="58"/>
      <c r="Z343" s="58"/>
      <c r="AA343" s="58"/>
      <c r="AB343" s="64"/>
      <c r="AC343" s="64"/>
      <c r="AD343" s="64"/>
      <c r="AE343" s="64"/>
    </row>
    <row r="344" spans="1:36" s="8" customFormat="1" ht="12.75" customHeight="1" x14ac:dyDescent="0.2">
      <c r="A344" s="37"/>
      <c r="B344" s="37" t="s">
        <v>184</v>
      </c>
      <c r="C344" s="37" t="s">
        <v>285</v>
      </c>
      <c r="D344" s="37" t="s">
        <v>317</v>
      </c>
      <c r="E344" s="37"/>
      <c r="F344" s="37" t="s">
        <v>318</v>
      </c>
      <c r="G344" s="11"/>
      <c r="H344" s="1">
        <v>8</v>
      </c>
      <c r="I344" s="1">
        <v>5</v>
      </c>
      <c r="J344" s="64">
        <v>5</v>
      </c>
      <c r="K344" s="64">
        <v>3</v>
      </c>
      <c r="L344" s="64">
        <v>6</v>
      </c>
      <c r="M344" s="64">
        <v>11</v>
      </c>
      <c r="N344" s="31">
        <v>14</v>
      </c>
      <c r="O344" s="31">
        <v>16</v>
      </c>
      <c r="P344" s="31">
        <v>25</v>
      </c>
      <c r="Q344" s="31">
        <v>28</v>
      </c>
      <c r="R344" s="31">
        <v>28</v>
      </c>
      <c r="S344" s="9">
        <v>32</v>
      </c>
      <c r="T344" s="34">
        <v>26</v>
      </c>
      <c r="U344" s="34">
        <v>29</v>
      </c>
      <c r="V344" s="34">
        <v>32</v>
      </c>
      <c r="W344" s="34">
        <v>14</v>
      </c>
      <c r="X344" s="58"/>
      <c r="Y344" s="58"/>
      <c r="Z344" s="58"/>
      <c r="AA344" s="58"/>
      <c r="AB344" s="64"/>
      <c r="AC344" s="64"/>
      <c r="AD344" s="64"/>
      <c r="AE344" s="64"/>
    </row>
    <row r="345" spans="1:36" s="23" customFormat="1" ht="12.75" customHeight="1" x14ac:dyDescent="0.2">
      <c r="A345" s="37"/>
      <c r="B345" s="37" t="s">
        <v>184</v>
      </c>
      <c r="C345" s="37" t="s">
        <v>285</v>
      </c>
      <c r="D345" s="37" t="s">
        <v>319</v>
      </c>
      <c r="E345" s="37"/>
      <c r="F345" s="37" t="s">
        <v>320</v>
      </c>
      <c r="G345" s="1"/>
      <c r="H345" s="1">
        <v>7</v>
      </c>
      <c r="I345" s="1">
        <v>16</v>
      </c>
      <c r="J345" s="64">
        <v>18</v>
      </c>
      <c r="K345" s="64">
        <v>14</v>
      </c>
      <c r="L345" s="64">
        <v>19</v>
      </c>
      <c r="M345" s="64">
        <v>11</v>
      </c>
      <c r="N345" s="31">
        <v>12</v>
      </c>
      <c r="O345" s="31">
        <v>7</v>
      </c>
      <c r="P345" s="31">
        <v>6</v>
      </c>
      <c r="Q345" s="31">
        <v>5</v>
      </c>
      <c r="R345" s="31">
        <v>3</v>
      </c>
      <c r="S345" s="9">
        <v>2</v>
      </c>
      <c r="T345" s="34">
        <v>1</v>
      </c>
      <c r="U345" s="34">
        <v>2</v>
      </c>
      <c r="V345" s="34">
        <v>3</v>
      </c>
      <c r="W345" s="34"/>
      <c r="X345" s="58"/>
      <c r="Y345" s="58"/>
      <c r="Z345" s="58"/>
      <c r="AA345" s="58"/>
      <c r="AB345" s="64"/>
      <c r="AC345" s="64"/>
      <c r="AD345" s="64"/>
      <c r="AE345" s="64"/>
      <c r="AI345" s="8"/>
      <c r="AJ345" s="8"/>
    </row>
    <row r="346" spans="1:36" s="8" customFormat="1" ht="12.75" customHeight="1" thickBot="1" x14ac:dyDescent="0.25">
      <c r="A346" s="37"/>
      <c r="B346" s="37" t="s">
        <v>184</v>
      </c>
      <c r="C346" s="12" t="s">
        <v>285</v>
      </c>
      <c r="D346" s="37" t="s">
        <v>321</v>
      </c>
      <c r="E346" s="37"/>
      <c r="F346" s="37" t="s">
        <v>322</v>
      </c>
      <c r="G346" s="1"/>
      <c r="H346" s="78">
        <v>23</v>
      </c>
      <c r="I346" s="78">
        <v>38</v>
      </c>
      <c r="J346" s="65">
        <v>46</v>
      </c>
      <c r="K346" s="65">
        <v>63</v>
      </c>
      <c r="L346" s="64">
        <v>79</v>
      </c>
      <c r="M346" s="64">
        <v>88</v>
      </c>
      <c r="N346" s="9">
        <v>90</v>
      </c>
      <c r="O346" s="9">
        <v>84</v>
      </c>
      <c r="P346" s="9">
        <v>70</v>
      </c>
      <c r="Q346" s="9">
        <v>80</v>
      </c>
      <c r="R346" s="9">
        <v>81</v>
      </c>
      <c r="S346" s="9">
        <v>87</v>
      </c>
      <c r="T346" s="9">
        <v>98</v>
      </c>
      <c r="U346" s="9">
        <v>78</v>
      </c>
      <c r="V346" s="9">
        <v>59</v>
      </c>
      <c r="W346" s="9">
        <v>23</v>
      </c>
      <c r="X346" s="81"/>
      <c r="Y346" s="81"/>
      <c r="Z346" s="81"/>
      <c r="AA346" s="81"/>
      <c r="AB346" s="64"/>
      <c r="AC346" s="64"/>
      <c r="AD346" s="64"/>
      <c r="AE346" s="64"/>
      <c r="AI346" s="23"/>
      <c r="AJ346" s="23"/>
    </row>
    <row r="347" spans="1:36" s="23" customFormat="1" ht="12.75" customHeight="1" thickTop="1" x14ac:dyDescent="0.2">
      <c r="A347" s="37"/>
      <c r="B347" s="37" t="s">
        <v>184</v>
      </c>
      <c r="C347" s="12" t="s">
        <v>285</v>
      </c>
      <c r="D347" s="37" t="s">
        <v>323</v>
      </c>
      <c r="E347" s="37"/>
      <c r="F347" s="44" t="s">
        <v>324</v>
      </c>
      <c r="G347" s="11"/>
      <c r="H347" s="17">
        <f t="shared" ref="H347" si="134">SUM(H344:H346)</f>
        <v>38</v>
      </c>
      <c r="I347" s="17">
        <f t="shared" ref="I347:K347" si="135">SUM(I344:I346)</f>
        <v>59</v>
      </c>
      <c r="J347" s="17">
        <f t="shared" si="135"/>
        <v>69</v>
      </c>
      <c r="K347" s="17">
        <f t="shared" si="135"/>
        <v>80</v>
      </c>
      <c r="L347" s="17">
        <f t="shared" ref="L347" si="136">SUM(L344:L346)</f>
        <v>104</v>
      </c>
      <c r="M347" s="17">
        <f t="shared" ref="M347" si="137">SUM(M344:M346)</f>
        <v>110</v>
      </c>
      <c r="N347" s="17">
        <f t="shared" ref="N347:W347" si="138">SUM(N344:N346)</f>
        <v>116</v>
      </c>
      <c r="O347" s="17">
        <f t="shared" si="138"/>
        <v>107</v>
      </c>
      <c r="P347" s="17">
        <f t="shared" si="138"/>
        <v>101</v>
      </c>
      <c r="Q347" s="17">
        <f t="shared" si="138"/>
        <v>113</v>
      </c>
      <c r="R347" s="17">
        <f t="shared" si="138"/>
        <v>112</v>
      </c>
      <c r="S347" s="17">
        <f t="shared" si="138"/>
        <v>121</v>
      </c>
      <c r="T347" s="17">
        <f t="shared" si="138"/>
        <v>125</v>
      </c>
      <c r="U347" s="17">
        <f t="shared" si="138"/>
        <v>109</v>
      </c>
      <c r="V347" s="17">
        <f t="shared" si="138"/>
        <v>94</v>
      </c>
      <c r="W347" s="17">
        <f t="shared" si="138"/>
        <v>37</v>
      </c>
      <c r="X347" s="58"/>
      <c r="Y347" s="58"/>
      <c r="Z347" s="58"/>
      <c r="AA347" s="58"/>
      <c r="AB347" s="64"/>
      <c r="AC347" s="64"/>
      <c r="AD347" s="64"/>
      <c r="AE347" s="64"/>
      <c r="AI347" s="8"/>
      <c r="AJ347" s="8"/>
    </row>
    <row r="348" spans="1:36" s="23" customFormat="1" ht="12.75" customHeight="1" x14ac:dyDescent="0.2">
      <c r="A348" s="37"/>
      <c r="B348" s="37"/>
      <c r="C348" s="37"/>
      <c r="D348" s="37"/>
      <c r="E348" s="37"/>
      <c r="F348" s="37"/>
      <c r="G348" s="11"/>
      <c r="H348" s="11"/>
      <c r="I348" s="11"/>
      <c r="J348" s="64"/>
      <c r="K348" s="64"/>
      <c r="L348" s="64"/>
      <c r="M348" s="64"/>
      <c r="N348" s="31"/>
      <c r="O348" s="31"/>
      <c r="P348" s="31"/>
      <c r="Q348" s="31"/>
      <c r="R348" s="31"/>
      <c r="S348" s="9"/>
      <c r="T348" s="58"/>
      <c r="U348" s="58"/>
      <c r="V348" s="58"/>
      <c r="W348" s="58"/>
      <c r="X348" s="58"/>
      <c r="Y348" s="58"/>
      <c r="Z348" s="58"/>
      <c r="AA348" s="58"/>
      <c r="AB348" s="64"/>
      <c r="AC348" s="64"/>
      <c r="AD348" s="64"/>
      <c r="AE348" s="64"/>
    </row>
    <row r="349" spans="1:36" s="8" customFormat="1" ht="12.75" customHeight="1" x14ac:dyDescent="0.2">
      <c r="A349" s="37"/>
      <c r="B349" s="37" t="s">
        <v>192</v>
      </c>
      <c r="C349" s="37" t="s">
        <v>257</v>
      </c>
      <c r="D349" s="37" t="s">
        <v>260</v>
      </c>
      <c r="E349" s="37"/>
      <c r="F349" s="37" t="s">
        <v>325</v>
      </c>
      <c r="G349" s="1"/>
      <c r="H349" s="1">
        <v>0</v>
      </c>
      <c r="I349" s="1">
        <v>0</v>
      </c>
      <c r="J349" s="65">
        <v>1</v>
      </c>
      <c r="K349" s="65"/>
      <c r="L349" s="65">
        <v>2</v>
      </c>
      <c r="M349" s="65">
        <v>1</v>
      </c>
      <c r="N349" s="31">
        <v>5</v>
      </c>
      <c r="O349" s="31">
        <v>1</v>
      </c>
      <c r="P349" s="31"/>
      <c r="Q349" s="31"/>
      <c r="R349" s="31"/>
      <c r="S349" s="9"/>
      <c r="T349" s="58"/>
      <c r="U349" s="58"/>
      <c r="V349" s="58"/>
      <c r="W349" s="58"/>
      <c r="X349" s="58"/>
      <c r="Y349" s="58"/>
      <c r="Z349" s="58"/>
      <c r="AA349" s="58"/>
      <c r="AB349" s="64"/>
      <c r="AC349" s="64"/>
      <c r="AD349" s="64"/>
      <c r="AE349" s="64"/>
      <c r="AI349" s="23"/>
      <c r="AJ349" s="23"/>
    </row>
    <row r="350" spans="1:36" s="23" customFormat="1" ht="12.75" customHeight="1" x14ac:dyDescent="0.2">
      <c r="A350" s="37"/>
      <c r="B350" s="37" t="s">
        <v>192</v>
      </c>
      <c r="C350" s="37" t="s">
        <v>257</v>
      </c>
      <c r="D350" s="37" t="s">
        <v>197</v>
      </c>
      <c r="E350" s="37"/>
      <c r="F350" s="37" t="s">
        <v>326</v>
      </c>
      <c r="G350" s="11"/>
      <c r="H350" s="1">
        <v>28</v>
      </c>
      <c r="I350" s="1">
        <v>30</v>
      </c>
      <c r="J350" s="65">
        <v>23</v>
      </c>
      <c r="K350" s="65">
        <v>16</v>
      </c>
      <c r="L350" s="65">
        <v>20</v>
      </c>
      <c r="M350" s="65">
        <v>23</v>
      </c>
      <c r="N350" s="31">
        <v>13</v>
      </c>
      <c r="O350" s="31">
        <v>17</v>
      </c>
      <c r="P350" s="31">
        <v>16</v>
      </c>
      <c r="Q350" s="31">
        <v>15</v>
      </c>
      <c r="R350" s="31">
        <v>12</v>
      </c>
      <c r="S350" s="9">
        <v>9</v>
      </c>
      <c r="T350" s="58">
        <v>9</v>
      </c>
      <c r="U350" s="58">
        <v>8</v>
      </c>
      <c r="V350" s="58">
        <v>5</v>
      </c>
      <c r="W350" s="58"/>
      <c r="X350" s="58"/>
      <c r="Y350" s="58"/>
      <c r="Z350" s="58"/>
      <c r="AA350" s="58"/>
      <c r="AB350" s="64"/>
      <c r="AC350" s="64"/>
      <c r="AD350" s="64"/>
      <c r="AE350" s="64"/>
      <c r="AI350" s="8"/>
      <c r="AJ350" s="8"/>
    </row>
    <row r="351" spans="1:36" s="8" customFormat="1" ht="12.75" customHeight="1" x14ac:dyDescent="0.2">
      <c r="A351" s="37"/>
      <c r="B351" s="37"/>
      <c r="C351" s="37"/>
      <c r="D351" s="37"/>
      <c r="E351" s="37"/>
      <c r="F351" s="37"/>
      <c r="G351" s="1"/>
      <c r="H351" s="1"/>
      <c r="I351" s="1"/>
      <c r="J351" s="64"/>
      <c r="K351" s="64"/>
      <c r="L351" s="64"/>
      <c r="M351" s="64"/>
      <c r="N351" s="31"/>
      <c r="O351" s="31"/>
      <c r="P351" s="31"/>
      <c r="Q351" s="31"/>
      <c r="R351" s="31"/>
      <c r="S351" s="9"/>
      <c r="T351" s="58"/>
      <c r="U351" s="58"/>
      <c r="V351" s="58"/>
      <c r="W351" s="58"/>
      <c r="X351" s="58"/>
      <c r="Y351" s="58"/>
      <c r="Z351" s="58"/>
      <c r="AA351" s="58"/>
      <c r="AB351" s="64"/>
      <c r="AC351" s="64"/>
      <c r="AD351" s="64"/>
      <c r="AE351" s="64"/>
      <c r="AI351" s="23"/>
      <c r="AJ351" s="23"/>
    </row>
    <row r="352" spans="1:36" s="23" customFormat="1" ht="12.75" customHeight="1" x14ac:dyDescent="0.2">
      <c r="A352" s="37"/>
      <c r="B352" s="37" t="s">
        <v>204</v>
      </c>
      <c r="C352" s="37" t="s">
        <v>262</v>
      </c>
      <c r="D352" s="53" t="s">
        <v>327</v>
      </c>
      <c r="E352" s="37" t="s">
        <v>108</v>
      </c>
      <c r="F352" s="12" t="s">
        <v>328</v>
      </c>
      <c r="G352" s="11"/>
      <c r="H352" s="1">
        <v>0</v>
      </c>
      <c r="I352" s="1">
        <v>0</v>
      </c>
      <c r="J352" s="64"/>
      <c r="K352" s="64"/>
      <c r="L352" s="64"/>
      <c r="M352" s="64"/>
      <c r="N352" s="59"/>
      <c r="O352" s="59"/>
      <c r="P352" s="59"/>
      <c r="Q352" s="59">
        <v>2</v>
      </c>
      <c r="R352" s="63">
        <v>1</v>
      </c>
      <c r="S352" s="9">
        <v>5</v>
      </c>
      <c r="T352" s="63">
        <v>17</v>
      </c>
      <c r="U352" s="63">
        <v>21</v>
      </c>
      <c r="V352" s="63">
        <f>35+1</f>
        <v>36</v>
      </c>
      <c r="W352" s="63">
        <v>24</v>
      </c>
      <c r="X352" s="63">
        <v>17</v>
      </c>
      <c r="Y352" s="63">
        <v>18</v>
      </c>
      <c r="Z352" s="63">
        <f>7-1</f>
        <v>6</v>
      </c>
      <c r="AA352" s="58">
        <v>1</v>
      </c>
      <c r="AB352" s="64"/>
      <c r="AC352" s="64"/>
      <c r="AD352" s="64"/>
      <c r="AE352" s="64"/>
      <c r="AI352" s="8"/>
      <c r="AJ352" s="8"/>
    </row>
    <row r="353" spans="1:36" s="8" customFormat="1" ht="12.75" customHeight="1" x14ac:dyDescent="0.2">
      <c r="A353" s="37"/>
      <c r="B353" s="37" t="s">
        <v>204</v>
      </c>
      <c r="C353" s="37" t="s">
        <v>262</v>
      </c>
      <c r="D353" s="53" t="s">
        <v>327</v>
      </c>
      <c r="E353" s="12"/>
      <c r="F353" s="12" t="s">
        <v>328</v>
      </c>
      <c r="G353" s="11"/>
      <c r="H353" s="1">
        <v>0</v>
      </c>
      <c r="I353" s="1">
        <v>0</v>
      </c>
      <c r="J353" s="64"/>
      <c r="K353" s="64"/>
      <c r="L353" s="64"/>
      <c r="M353" s="64"/>
      <c r="N353" s="31"/>
      <c r="O353" s="31"/>
      <c r="P353" s="31"/>
      <c r="Q353" s="31">
        <v>0</v>
      </c>
      <c r="R353" s="31">
        <v>0</v>
      </c>
      <c r="S353" s="9">
        <v>3</v>
      </c>
      <c r="T353" s="34">
        <v>9</v>
      </c>
      <c r="U353" s="34">
        <v>5</v>
      </c>
      <c r="V353" s="34">
        <v>32</v>
      </c>
      <c r="W353" s="34">
        <v>39</v>
      </c>
      <c r="X353" s="58">
        <f>43</f>
        <v>43</v>
      </c>
      <c r="Y353" s="58">
        <v>34</v>
      </c>
      <c r="Z353" s="58">
        <f>45+1</f>
        <v>46</v>
      </c>
      <c r="AA353" s="58">
        <v>61</v>
      </c>
      <c r="AB353" s="64"/>
      <c r="AC353" s="64"/>
      <c r="AD353" s="64"/>
      <c r="AE353" s="64"/>
      <c r="AI353" s="23"/>
      <c r="AJ353" s="23"/>
    </row>
    <row r="354" spans="1:36" s="23" customFormat="1" ht="12.75" customHeight="1" x14ac:dyDescent="0.2">
      <c r="A354" s="37"/>
      <c r="B354" s="37" t="s">
        <v>204</v>
      </c>
      <c r="C354" s="37" t="s">
        <v>262</v>
      </c>
      <c r="D354" s="53" t="s">
        <v>329</v>
      </c>
      <c r="E354" s="37" t="s">
        <v>108</v>
      </c>
      <c r="F354" s="12" t="s">
        <v>330</v>
      </c>
      <c r="G354" s="1"/>
      <c r="H354" s="1">
        <v>1</v>
      </c>
      <c r="I354" s="1">
        <v>2</v>
      </c>
      <c r="J354" s="64">
        <v>8</v>
      </c>
      <c r="K354" s="64">
        <v>6</v>
      </c>
      <c r="L354" s="64">
        <v>5</v>
      </c>
      <c r="M354" s="64">
        <v>4</v>
      </c>
      <c r="N354" s="59">
        <v>10</v>
      </c>
      <c r="O354" s="59">
        <v>10</v>
      </c>
      <c r="P354" s="59">
        <v>4</v>
      </c>
      <c r="Q354" s="59">
        <v>5</v>
      </c>
      <c r="R354" s="63">
        <v>10</v>
      </c>
      <c r="S354" s="9">
        <v>5</v>
      </c>
      <c r="T354" s="63">
        <v>4</v>
      </c>
      <c r="U354" s="63">
        <v>11</v>
      </c>
      <c r="V354" s="63">
        <v>7</v>
      </c>
      <c r="W354" s="63">
        <v>1</v>
      </c>
      <c r="X354" s="58"/>
      <c r="Y354" s="58"/>
      <c r="Z354" s="58"/>
      <c r="AA354" s="58"/>
      <c r="AB354" s="64"/>
      <c r="AC354" s="64"/>
      <c r="AD354" s="64"/>
      <c r="AE354" s="64"/>
      <c r="AI354" s="8"/>
      <c r="AJ354" s="8"/>
    </row>
    <row r="355" spans="1:36" s="8" customFormat="1" ht="12.75" customHeight="1" x14ac:dyDescent="0.2">
      <c r="A355" s="37"/>
      <c r="B355" s="37" t="s">
        <v>204</v>
      </c>
      <c r="C355" s="37" t="s">
        <v>262</v>
      </c>
      <c r="D355" s="53" t="s">
        <v>329</v>
      </c>
      <c r="E355" s="12"/>
      <c r="F355" s="12" t="s">
        <v>330</v>
      </c>
      <c r="G355" s="11"/>
      <c r="H355" s="1">
        <v>2</v>
      </c>
      <c r="I355" s="1">
        <v>6</v>
      </c>
      <c r="J355" s="64">
        <v>12</v>
      </c>
      <c r="K355" s="64">
        <v>12</v>
      </c>
      <c r="L355" s="64">
        <v>10</v>
      </c>
      <c r="M355" s="64">
        <v>6</v>
      </c>
      <c r="N355" s="31">
        <v>14</v>
      </c>
      <c r="O355" s="31">
        <v>10</v>
      </c>
      <c r="P355" s="31">
        <v>11</v>
      </c>
      <c r="Q355" s="31">
        <v>7</v>
      </c>
      <c r="R355" s="31">
        <v>5</v>
      </c>
      <c r="S355" s="9">
        <v>6</v>
      </c>
      <c r="T355" s="34">
        <v>8</v>
      </c>
      <c r="U355" s="34">
        <v>6</v>
      </c>
      <c r="V355" s="34">
        <v>4</v>
      </c>
      <c r="W355" s="34">
        <v>1</v>
      </c>
      <c r="X355" s="34">
        <v>0</v>
      </c>
      <c r="Y355" s="58">
        <v>1</v>
      </c>
      <c r="Z355" s="58"/>
      <c r="AA355" s="58"/>
      <c r="AB355" s="64"/>
      <c r="AC355" s="64"/>
      <c r="AD355" s="64"/>
      <c r="AE355" s="64"/>
      <c r="AI355" s="23"/>
      <c r="AJ355" s="23"/>
    </row>
    <row r="356" spans="1:36" s="23" customFormat="1" ht="12.75" customHeight="1" x14ac:dyDescent="0.2">
      <c r="A356" s="37"/>
      <c r="B356" s="37" t="s">
        <v>204</v>
      </c>
      <c r="C356" s="37" t="s">
        <v>262</v>
      </c>
      <c r="D356" s="53" t="s">
        <v>331</v>
      </c>
      <c r="E356" s="37" t="s">
        <v>108</v>
      </c>
      <c r="F356" s="12" t="s">
        <v>332</v>
      </c>
      <c r="G356" s="1"/>
      <c r="H356" s="1">
        <v>0</v>
      </c>
      <c r="I356" s="1">
        <v>0</v>
      </c>
      <c r="J356" s="64"/>
      <c r="K356" s="64"/>
      <c r="L356" s="64"/>
      <c r="M356" s="64"/>
      <c r="N356" s="59"/>
      <c r="O356" s="59"/>
      <c r="P356" s="59"/>
      <c r="Q356" s="59"/>
      <c r="R356" s="59"/>
      <c r="S356" s="9"/>
      <c r="T356" s="58"/>
      <c r="U356" s="58"/>
      <c r="V356" s="58"/>
      <c r="W356" s="58"/>
      <c r="X356" s="58"/>
      <c r="Y356" s="58"/>
      <c r="Z356" s="58"/>
      <c r="AA356" s="58"/>
      <c r="AB356" s="64"/>
      <c r="AC356" s="64"/>
      <c r="AD356" s="64"/>
      <c r="AE356" s="64"/>
      <c r="AI356" s="8"/>
      <c r="AJ356" s="8"/>
    </row>
    <row r="357" spans="1:36" s="8" customFormat="1" ht="12.75" customHeight="1" x14ac:dyDescent="0.2">
      <c r="A357" s="37"/>
      <c r="B357" s="37" t="s">
        <v>204</v>
      </c>
      <c r="C357" s="37" t="s">
        <v>262</v>
      </c>
      <c r="D357" s="53" t="s">
        <v>331</v>
      </c>
      <c r="E357" s="12"/>
      <c r="F357" s="12" t="s">
        <v>332</v>
      </c>
      <c r="H357" s="1">
        <v>0</v>
      </c>
      <c r="I357" s="1">
        <v>0</v>
      </c>
      <c r="J357" s="64"/>
      <c r="K357" s="64"/>
      <c r="L357" s="64"/>
      <c r="M357" s="64"/>
      <c r="N357" s="31">
        <v>1</v>
      </c>
      <c r="O357" s="31"/>
      <c r="P357" s="31"/>
      <c r="Q357" s="31"/>
      <c r="R357" s="31"/>
      <c r="S357" s="9"/>
      <c r="T357" s="58"/>
      <c r="U357" s="58"/>
      <c r="V357" s="58"/>
      <c r="W357" s="58"/>
      <c r="X357" s="58"/>
      <c r="Y357" s="58"/>
      <c r="Z357" s="58"/>
      <c r="AA357" s="58"/>
      <c r="AB357" s="64"/>
      <c r="AC357" s="64"/>
      <c r="AD357" s="64"/>
      <c r="AE357" s="64"/>
      <c r="AI357" s="23"/>
      <c r="AJ357" s="23"/>
    </row>
    <row r="358" spans="1:36" s="8" customFormat="1" ht="12.75" customHeight="1" x14ac:dyDescent="0.2">
      <c r="A358" s="37"/>
      <c r="B358" s="37" t="s">
        <v>204</v>
      </c>
      <c r="C358" s="37" t="s">
        <v>262</v>
      </c>
      <c r="D358" s="53" t="s">
        <v>333</v>
      </c>
      <c r="E358" s="37" t="s">
        <v>108</v>
      </c>
      <c r="F358" s="12" t="s">
        <v>334</v>
      </c>
      <c r="G358" s="11"/>
      <c r="H358" s="1">
        <v>0</v>
      </c>
      <c r="I358" s="1">
        <v>0</v>
      </c>
      <c r="J358" s="64"/>
      <c r="K358" s="64"/>
      <c r="L358" s="64"/>
      <c r="M358" s="64"/>
      <c r="N358" s="32">
        <v>2</v>
      </c>
      <c r="O358" s="59">
        <v>2</v>
      </c>
      <c r="P358" s="59">
        <v>1</v>
      </c>
      <c r="Q358" s="59">
        <v>6</v>
      </c>
      <c r="R358" s="63">
        <v>6</v>
      </c>
      <c r="S358" s="9">
        <v>8</v>
      </c>
      <c r="T358" s="63">
        <v>8</v>
      </c>
      <c r="U358" s="63">
        <v>14</v>
      </c>
      <c r="V358" s="63">
        <v>11</v>
      </c>
      <c r="W358" s="63">
        <v>3</v>
      </c>
      <c r="X358" s="58"/>
      <c r="Y358" s="58"/>
      <c r="Z358" s="58"/>
      <c r="AA358" s="58"/>
      <c r="AB358" s="64"/>
      <c r="AC358" s="64"/>
      <c r="AD358" s="64"/>
      <c r="AE358" s="64"/>
    </row>
    <row r="359" spans="1:36" s="23" customFormat="1" ht="12.75" customHeight="1" x14ac:dyDescent="0.2">
      <c r="A359" s="37"/>
      <c r="B359" s="37" t="s">
        <v>204</v>
      </c>
      <c r="C359" s="37" t="s">
        <v>262</v>
      </c>
      <c r="D359" s="53" t="s">
        <v>333</v>
      </c>
      <c r="E359" s="12"/>
      <c r="F359" s="12" t="s">
        <v>334</v>
      </c>
      <c r="G359" s="1"/>
      <c r="H359" s="1">
        <v>0</v>
      </c>
      <c r="I359" s="1">
        <v>0</v>
      </c>
      <c r="J359" s="64"/>
      <c r="K359" s="64"/>
      <c r="L359" s="64">
        <v>1</v>
      </c>
      <c r="M359" s="64">
        <v>2</v>
      </c>
      <c r="N359" s="75">
        <v>6</v>
      </c>
      <c r="O359" s="75">
        <v>12</v>
      </c>
      <c r="P359" s="75">
        <v>7</v>
      </c>
      <c r="Q359" s="75">
        <v>9</v>
      </c>
      <c r="R359" s="75">
        <v>6</v>
      </c>
      <c r="S359" s="9">
        <v>5</v>
      </c>
      <c r="T359" s="75">
        <v>8</v>
      </c>
      <c r="U359" s="75">
        <v>9</v>
      </c>
      <c r="V359" s="75">
        <v>3</v>
      </c>
      <c r="W359" s="75">
        <v>4</v>
      </c>
      <c r="X359" s="58"/>
      <c r="Y359" s="58"/>
      <c r="Z359" s="58"/>
      <c r="AA359" s="58"/>
      <c r="AB359" s="64"/>
      <c r="AC359" s="64"/>
      <c r="AD359" s="64"/>
      <c r="AE359" s="64"/>
      <c r="AI359" s="8"/>
      <c r="AJ359" s="8"/>
    </row>
    <row r="360" spans="1:36" s="23" customFormat="1" ht="12.75" customHeight="1" x14ac:dyDescent="0.2">
      <c r="A360" s="37"/>
      <c r="B360" s="37" t="s">
        <v>204</v>
      </c>
      <c r="C360" s="37" t="s">
        <v>262</v>
      </c>
      <c r="D360" s="53" t="s">
        <v>419</v>
      </c>
      <c r="E360" s="37" t="s">
        <v>108</v>
      </c>
      <c r="F360" s="12" t="s">
        <v>336</v>
      </c>
      <c r="G360" s="1"/>
      <c r="H360" s="1">
        <v>0</v>
      </c>
      <c r="I360" s="1"/>
      <c r="J360" s="64"/>
      <c r="K360" s="64"/>
      <c r="L360" s="64"/>
      <c r="M360" s="64"/>
      <c r="N360" s="75"/>
      <c r="O360" s="75"/>
      <c r="P360" s="75"/>
      <c r="Q360" s="75"/>
      <c r="R360" s="75"/>
      <c r="S360" s="9"/>
      <c r="T360" s="75"/>
      <c r="U360" s="75"/>
      <c r="V360" s="75"/>
      <c r="W360" s="75"/>
      <c r="X360" s="58"/>
      <c r="Y360" s="58"/>
      <c r="Z360" s="58"/>
      <c r="AA360" s="58"/>
      <c r="AB360" s="64"/>
      <c r="AC360" s="64"/>
      <c r="AD360" s="64"/>
      <c r="AE360" s="64"/>
      <c r="AI360" s="8"/>
      <c r="AJ360" s="8"/>
    </row>
    <row r="361" spans="1:36" s="23" customFormat="1" ht="12.75" customHeight="1" x14ac:dyDescent="0.2">
      <c r="A361" s="37"/>
      <c r="B361" s="37" t="s">
        <v>204</v>
      </c>
      <c r="C361" s="37" t="s">
        <v>262</v>
      </c>
      <c r="D361" s="53" t="s">
        <v>419</v>
      </c>
      <c r="E361" s="12"/>
      <c r="F361" s="12" t="s">
        <v>336</v>
      </c>
      <c r="G361" s="1"/>
      <c r="H361" s="1">
        <v>3</v>
      </c>
      <c r="I361" s="1"/>
      <c r="J361" s="64"/>
      <c r="K361" s="64"/>
      <c r="L361" s="64"/>
      <c r="M361" s="64"/>
      <c r="N361" s="75"/>
      <c r="O361" s="75"/>
      <c r="P361" s="75"/>
      <c r="Q361" s="75"/>
      <c r="R361" s="75"/>
      <c r="S361" s="9"/>
      <c r="T361" s="75"/>
      <c r="U361" s="75"/>
      <c r="V361" s="75"/>
      <c r="W361" s="75"/>
      <c r="X361" s="58"/>
      <c r="Y361" s="58"/>
      <c r="Z361" s="58"/>
      <c r="AA361" s="58"/>
      <c r="AB361" s="64"/>
      <c r="AC361" s="64"/>
      <c r="AD361" s="64"/>
      <c r="AE361" s="64"/>
      <c r="AI361" s="8"/>
      <c r="AJ361" s="8"/>
    </row>
    <row r="362" spans="1:36" s="23" customFormat="1" ht="12.75" customHeight="1" x14ac:dyDescent="0.2">
      <c r="A362" s="37"/>
      <c r="B362" s="37" t="s">
        <v>204</v>
      </c>
      <c r="C362" s="37" t="s">
        <v>262</v>
      </c>
      <c r="D362" s="12" t="s">
        <v>335</v>
      </c>
      <c r="E362" s="12" t="s">
        <v>108</v>
      </c>
      <c r="F362" s="12" t="s">
        <v>336</v>
      </c>
      <c r="G362" s="1"/>
      <c r="H362" s="1">
        <v>1</v>
      </c>
      <c r="I362" s="1">
        <v>1</v>
      </c>
      <c r="J362" s="64">
        <f>2+1</f>
        <v>3</v>
      </c>
      <c r="K362" s="64"/>
      <c r="L362" s="64">
        <v>2</v>
      </c>
      <c r="M362" s="64"/>
      <c r="N362" s="75">
        <v>2</v>
      </c>
      <c r="O362" s="75"/>
      <c r="P362" s="75"/>
      <c r="Q362" s="75"/>
      <c r="R362" s="75"/>
      <c r="S362" s="9"/>
      <c r="T362" s="75"/>
      <c r="U362" s="75"/>
      <c r="V362" s="75"/>
      <c r="W362" s="75"/>
      <c r="X362" s="58"/>
      <c r="Y362" s="58"/>
      <c r="Z362" s="58"/>
      <c r="AA362" s="58"/>
      <c r="AB362" s="64"/>
      <c r="AC362" s="64"/>
      <c r="AD362" s="64"/>
      <c r="AE362" s="64"/>
    </row>
    <row r="363" spans="1:36" s="23" customFormat="1" ht="12.75" customHeight="1" thickBot="1" x14ac:dyDescent="0.25">
      <c r="A363" s="37"/>
      <c r="B363" s="37" t="s">
        <v>204</v>
      </c>
      <c r="C363" s="37" t="s">
        <v>262</v>
      </c>
      <c r="D363" s="12" t="s">
        <v>335</v>
      </c>
      <c r="E363" s="12"/>
      <c r="F363" s="12" t="s">
        <v>336</v>
      </c>
      <c r="G363" s="1"/>
      <c r="H363" s="78">
        <v>23</v>
      </c>
      <c r="I363" s="78">
        <v>16</v>
      </c>
      <c r="J363" s="64">
        <v>11</v>
      </c>
      <c r="K363" s="64"/>
      <c r="L363" s="64">
        <v>2</v>
      </c>
      <c r="M363" s="64"/>
      <c r="N363" s="75">
        <v>1</v>
      </c>
      <c r="O363" s="75"/>
      <c r="P363" s="75"/>
      <c r="Q363" s="75"/>
      <c r="R363" s="75"/>
      <c r="S363" s="9"/>
      <c r="T363" s="75"/>
      <c r="U363" s="75"/>
      <c r="V363" s="75"/>
      <c r="W363" s="75"/>
      <c r="X363" s="58"/>
      <c r="Y363" s="58"/>
      <c r="Z363" s="58"/>
      <c r="AA363" s="58"/>
      <c r="AB363" s="64"/>
      <c r="AC363" s="64"/>
      <c r="AD363" s="64"/>
      <c r="AE363" s="64"/>
    </row>
    <row r="364" spans="1:36" s="8" customFormat="1" ht="12.75" customHeight="1" thickTop="1" x14ac:dyDescent="0.2">
      <c r="A364" s="37"/>
      <c r="B364" s="37" t="s">
        <v>204</v>
      </c>
      <c r="C364" s="37" t="s">
        <v>262</v>
      </c>
      <c r="D364" s="45" t="s">
        <v>167</v>
      </c>
      <c r="E364" s="40" t="s">
        <v>108</v>
      </c>
      <c r="F364" s="44" t="s">
        <v>421</v>
      </c>
      <c r="G364" s="11"/>
      <c r="H364" s="17">
        <f>SUMIFS(H352:H363,$E352:$E363,$E364)</f>
        <v>2</v>
      </c>
      <c r="I364" s="17">
        <f>SUMIFS(I352:I363,$E352:$E363,$E364)</f>
        <v>3</v>
      </c>
      <c r="J364" s="17">
        <f>SUMIFS(J352:J363,$E352:$E363,$E364)</f>
        <v>11</v>
      </c>
      <c r="K364" s="17">
        <f>SUMIFS(K352:K363,$E352:$E363,$E364)</f>
        <v>6</v>
      </c>
      <c r="L364" s="17">
        <f t="shared" ref="L364:O364" si="139">SUMIFS(L352:L363,$E352:$E363,$E364)</f>
        <v>7</v>
      </c>
      <c r="M364" s="17">
        <f t="shared" si="139"/>
        <v>4</v>
      </c>
      <c r="N364" s="17">
        <f t="shared" si="139"/>
        <v>14</v>
      </c>
      <c r="O364" s="17">
        <f t="shared" si="139"/>
        <v>12</v>
      </c>
      <c r="P364" s="17">
        <f t="shared" ref="P364:AA364" si="140">P352+P354+P356+P358+P362</f>
        <v>5</v>
      </c>
      <c r="Q364" s="17">
        <f t="shared" si="140"/>
        <v>13</v>
      </c>
      <c r="R364" s="17">
        <f t="shared" si="140"/>
        <v>17</v>
      </c>
      <c r="S364" s="17">
        <f t="shared" si="140"/>
        <v>18</v>
      </c>
      <c r="T364" s="17">
        <f t="shared" si="140"/>
        <v>29</v>
      </c>
      <c r="U364" s="17">
        <f t="shared" si="140"/>
        <v>46</v>
      </c>
      <c r="V364" s="17">
        <f t="shared" si="140"/>
        <v>54</v>
      </c>
      <c r="W364" s="17">
        <f t="shared" si="140"/>
        <v>28</v>
      </c>
      <c r="X364" s="17">
        <f t="shared" si="140"/>
        <v>17</v>
      </c>
      <c r="Y364" s="17">
        <f t="shared" si="140"/>
        <v>18</v>
      </c>
      <c r="Z364" s="17">
        <f t="shared" si="140"/>
        <v>6</v>
      </c>
      <c r="AA364" s="17">
        <f t="shared" si="140"/>
        <v>1</v>
      </c>
      <c r="AB364" s="64"/>
      <c r="AC364" s="64"/>
      <c r="AD364" s="64"/>
      <c r="AE364" s="64"/>
      <c r="AI364" s="23"/>
      <c r="AJ364" s="23"/>
    </row>
    <row r="365" spans="1:36" s="23" customFormat="1" ht="12.75" customHeight="1" x14ac:dyDescent="0.2">
      <c r="A365" s="37"/>
      <c r="B365" s="37" t="s">
        <v>204</v>
      </c>
      <c r="C365" s="37" t="s">
        <v>262</v>
      </c>
      <c r="D365" s="37"/>
      <c r="E365" s="40"/>
      <c r="F365" s="44" t="s">
        <v>422</v>
      </c>
      <c r="G365" s="11"/>
      <c r="H365" s="31">
        <f>SUMIFS(H352:H363,$E352:$E363,"")</f>
        <v>28</v>
      </c>
      <c r="I365" s="31">
        <f>SUMIFS(I352:I363,$E352:$E363,"")</f>
        <v>22</v>
      </c>
      <c r="J365" s="31">
        <f>SUMIFS(J352:J363,$E352:$E363,"")</f>
        <v>23</v>
      </c>
      <c r="K365" s="31">
        <f>SUMIFS(K352:K363,$E352:$E363,"")</f>
        <v>12</v>
      </c>
      <c r="L365" s="31">
        <f t="shared" ref="L365:O365" si="141">SUMIFS(L352:L363,$E352:$E363,"")</f>
        <v>13</v>
      </c>
      <c r="M365" s="31">
        <f t="shared" si="141"/>
        <v>8</v>
      </c>
      <c r="N365" s="31">
        <f t="shared" si="141"/>
        <v>22</v>
      </c>
      <c r="O365" s="31">
        <f t="shared" si="141"/>
        <v>22</v>
      </c>
      <c r="P365" s="31">
        <f t="shared" ref="P365:AA365" si="142">P353+P355+P357+P359+P363</f>
        <v>18</v>
      </c>
      <c r="Q365" s="31">
        <f t="shared" si="142"/>
        <v>16</v>
      </c>
      <c r="R365" s="31">
        <f t="shared" si="142"/>
        <v>11</v>
      </c>
      <c r="S365" s="31">
        <f t="shared" si="142"/>
        <v>14</v>
      </c>
      <c r="T365" s="31">
        <f t="shared" si="142"/>
        <v>25</v>
      </c>
      <c r="U365" s="31">
        <f t="shared" si="142"/>
        <v>20</v>
      </c>
      <c r="V365" s="31">
        <f t="shared" si="142"/>
        <v>39</v>
      </c>
      <c r="W365" s="31">
        <f t="shared" si="142"/>
        <v>44</v>
      </c>
      <c r="X365" s="31">
        <f t="shared" si="142"/>
        <v>43</v>
      </c>
      <c r="Y365" s="31">
        <f t="shared" si="142"/>
        <v>35</v>
      </c>
      <c r="Z365" s="31">
        <f t="shared" si="142"/>
        <v>46</v>
      </c>
      <c r="AA365" s="31">
        <f t="shared" si="142"/>
        <v>61</v>
      </c>
      <c r="AB365" s="64"/>
      <c r="AC365" s="64"/>
      <c r="AD365" s="64"/>
      <c r="AE365" s="64"/>
      <c r="AI365" s="8"/>
      <c r="AJ365" s="8"/>
    </row>
    <row r="366" spans="1:36" s="8" customFormat="1" ht="12.75" customHeight="1" x14ac:dyDescent="0.2">
      <c r="A366" s="37"/>
      <c r="B366" s="37"/>
      <c r="C366" s="37"/>
      <c r="D366" s="37"/>
      <c r="E366" s="37"/>
      <c r="F366" s="37"/>
      <c r="G366" s="11"/>
      <c r="H366" s="11"/>
      <c r="I366" s="11"/>
      <c r="J366" s="64"/>
      <c r="K366" s="64"/>
      <c r="L366" s="64"/>
      <c r="M366" s="64"/>
      <c r="N366" s="31"/>
      <c r="O366" s="31"/>
      <c r="P366" s="31"/>
      <c r="Q366" s="31"/>
      <c r="R366" s="31"/>
      <c r="S366" s="9"/>
      <c r="T366" s="58"/>
      <c r="U366" s="58"/>
      <c r="V366" s="58"/>
      <c r="W366" s="58"/>
      <c r="X366" s="58"/>
      <c r="Y366" s="58"/>
      <c r="Z366" s="58"/>
      <c r="AA366" s="58"/>
      <c r="AB366" s="64"/>
      <c r="AC366" s="64"/>
      <c r="AD366" s="64"/>
      <c r="AE366" s="64"/>
      <c r="AI366" s="23"/>
      <c r="AJ366" s="23"/>
    </row>
    <row r="367" spans="1:36" s="8" customFormat="1" ht="12.75" customHeight="1" x14ac:dyDescent="0.2">
      <c r="A367" s="37"/>
      <c r="B367" s="37" t="s">
        <v>215</v>
      </c>
      <c r="C367" s="37" t="s">
        <v>257</v>
      </c>
      <c r="D367" s="2" t="s">
        <v>260</v>
      </c>
      <c r="E367" s="2"/>
      <c r="F367" s="37" t="s">
        <v>337</v>
      </c>
      <c r="G367" s="11"/>
      <c r="H367" s="1">
        <v>1</v>
      </c>
      <c r="I367" s="1">
        <v>1</v>
      </c>
      <c r="J367" s="64">
        <v>2</v>
      </c>
      <c r="K367" s="64"/>
      <c r="L367" s="64">
        <v>2</v>
      </c>
      <c r="M367" s="64">
        <v>1</v>
      </c>
      <c r="N367" s="32">
        <v>2</v>
      </c>
      <c r="O367" s="32">
        <v>1</v>
      </c>
      <c r="P367" s="32"/>
      <c r="Q367" s="32"/>
      <c r="R367" s="32"/>
      <c r="S367" s="9"/>
      <c r="T367" s="58"/>
      <c r="U367" s="58"/>
      <c r="V367" s="58"/>
      <c r="W367" s="58"/>
      <c r="X367" s="58"/>
      <c r="Y367" s="58"/>
      <c r="Z367" s="58"/>
      <c r="AA367" s="58"/>
      <c r="AB367" s="64"/>
      <c r="AC367" s="64"/>
      <c r="AD367" s="64"/>
      <c r="AE367" s="64"/>
    </row>
    <row r="368" spans="1:36" s="8" customFormat="1" ht="12.75" customHeight="1" x14ac:dyDescent="0.2">
      <c r="A368" s="37"/>
      <c r="B368" s="37" t="s">
        <v>215</v>
      </c>
      <c r="C368" s="37" t="s">
        <v>257</v>
      </c>
      <c r="D368" s="37" t="s">
        <v>218</v>
      </c>
      <c r="E368" s="37" t="s">
        <v>108</v>
      </c>
      <c r="F368" s="37" t="s">
        <v>219</v>
      </c>
      <c r="G368" s="11"/>
      <c r="H368" s="1">
        <v>0</v>
      </c>
      <c r="I368" s="1">
        <v>0</v>
      </c>
      <c r="J368" s="64">
        <v>0</v>
      </c>
      <c r="K368" s="64"/>
      <c r="L368" s="64"/>
      <c r="M368" s="64"/>
      <c r="N368" s="32"/>
      <c r="O368" s="32">
        <v>0</v>
      </c>
      <c r="P368" s="32">
        <v>0</v>
      </c>
      <c r="Q368" s="32">
        <v>0</v>
      </c>
      <c r="R368" s="32">
        <v>0</v>
      </c>
      <c r="S368" s="9">
        <v>1</v>
      </c>
      <c r="T368" s="58">
        <v>6</v>
      </c>
      <c r="U368" s="58">
        <v>5</v>
      </c>
      <c r="V368" s="58">
        <v>3</v>
      </c>
      <c r="W368" s="58">
        <v>3</v>
      </c>
      <c r="X368" s="58">
        <v>0</v>
      </c>
      <c r="Y368" s="58">
        <v>0</v>
      </c>
      <c r="Z368" s="58">
        <v>2</v>
      </c>
      <c r="AA368" s="58">
        <v>1</v>
      </c>
      <c r="AB368" s="64"/>
      <c r="AC368" s="64"/>
      <c r="AD368" s="64"/>
      <c r="AE368" s="64"/>
    </row>
    <row r="369" spans="1:36" s="8" customFormat="1" ht="12.75" customHeight="1" x14ac:dyDescent="0.2">
      <c r="A369" s="37"/>
      <c r="B369" s="37" t="s">
        <v>215</v>
      </c>
      <c r="C369" s="37" t="s">
        <v>257</v>
      </c>
      <c r="D369" s="37" t="s">
        <v>218</v>
      </c>
      <c r="E369" s="37"/>
      <c r="F369" s="37" t="s">
        <v>219</v>
      </c>
      <c r="G369" s="1"/>
      <c r="H369" s="1">
        <v>50</v>
      </c>
      <c r="I369" s="1">
        <v>44</v>
      </c>
      <c r="J369" s="64">
        <v>42</v>
      </c>
      <c r="K369" s="64">
        <v>35</v>
      </c>
      <c r="L369" s="64">
        <v>36</v>
      </c>
      <c r="M369" s="64">
        <v>34</v>
      </c>
      <c r="N369" s="31">
        <v>44</v>
      </c>
      <c r="O369" s="31">
        <v>45</v>
      </c>
      <c r="P369" s="31">
        <v>43</v>
      </c>
      <c r="Q369" s="31">
        <v>40</v>
      </c>
      <c r="R369" s="31">
        <v>36</v>
      </c>
      <c r="S369" s="9">
        <v>39</v>
      </c>
      <c r="T369" s="58">
        <v>30</v>
      </c>
      <c r="U369" s="58">
        <v>28</v>
      </c>
      <c r="V369" s="58">
        <v>27</v>
      </c>
      <c r="W369" s="58">
        <v>37</v>
      </c>
      <c r="X369" s="58">
        <v>43</v>
      </c>
      <c r="Y369" s="58">
        <f>34+3</f>
        <v>37</v>
      </c>
      <c r="Z369" s="58">
        <v>28</v>
      </c>
      <c r="AA369" s="58">
        <v>26</v>
      </c>
      <c r="AB369" s="64"/>
      <c r="AC369" s="64"/>
      <c r="AD369" s="64"/>
      <c r="AE369" s="64"/>
    </row>
    <row r="370" spans="1:36" s="8" customFormat="1" ht="12.75" customHeight="1" x14ac:dyDescent="0.2">
      <c r="A370" s="37"/>
      <c r="B370" s="37" t="s">
        <v>215</v>
      </c>
      <c r="C370" s="37" t="s">
        <v>262</v>
      </c>
      <c r="D370" s="37" t="s">
        <v>338</v>
      </c>
      <c r="E370" s="37" t="s">
        <v>108</v>
      </c>
      <c r="F370" s="37" t="s">
        <v>339</v>
      </c>
      <c r="G370" s="11"/>
      <c r="H370" s="1">
        <v>0</v>
      </c>
      <c r="I370" s="1">
        <v>0</v>
      </c>
      <c r="J370" s="64">
        <v>4</v>
      </c>
      <c r="K370" s="64">
        <v>7</v>
      </c>
      <c r="L370" s="64">
        <v>1</v>
      </c>
      <c r="M370" s="64">
        <v>1</v>
      </c>
      <c r="N370" s="59">
        <v>3</v>
      </c>
      <c r="O370" s="59">
        <v>0</v>
      </c>
      <c r="P370" s="59">
        <v>2</v>
      </c>
      <c r="Q370" s="59">
        <v>2</v>
      </c>
      <c r="R370" s="59">
        <v>5</v>
      </c>
      <c r="S370" s="9">
        <v>3</v>
      </c>
      <c r="T370" s="58">
        <v>5</v>
      </c>
      <c r="U370" s="58">
        <v>7</v>
      </c>
      <c r="V370" s="58">
        <v>1</v>
      </c>
      <c r="W370" s="58">
        <v>1</v>
      </c>
      <c r="X370" s="58">
        <v>0</v>
      </c>
      <c r="Y370" s="58">
        <v>1</v>
      </c>
      <c r="Z370" s="58"/>
      <c r="AA370" s="58">
        <v>1</v>
      </c>
      <c r="AB370" s="64"/>
      <c r="AC370" s="64"/>
      <c r="AD370" s="64"/>
      <c r="AE370" s="64"/>
    </row>
    <row r="371" spans="1:36" s="8" customFormat="1" ht="12.75" customHeight="1" x14ac:dyDescent="0.2">
      <c r="A371" s="37"/>
      <c r="B371" s="37" t="s">
        <v>215</v>
      </c>
      <c r="C371" s="37" t="s">
        <v>262</v>
      </c>
      <c r="D371" s="37" t="s">
        <v>338</v>
      </c>
      <c r="E371" s="37"/>
      <c r="F371" s="37" t="s">
        <v>339</v>
      </c>
      <c r="G371" s="11"/>
      <c r="H371" s="1">
        <v>2</v>
      </c>
      <c r="I371" s="1">
        <v>4</v>
      </c>
      <c r="J371" s="64">
        <v>8</v>
      </c>
      <c r="K371" s="64">
        <v>6</v>
      </c>
      <c r="L371" s="64">
        <v>6</v>
      </c>
      <c r="M371" s="64">
        <v>6</v>
      </c>
      <c r="N371" s="31">
        <v>7</v>
      </c>
      <c r="O371" s="31">
        <v>11</v>
      </c>
      <c r="P371" s="31">
        <v>9</v>
      </c>
      <c r="Q371" s="31">
        <v>8</v>
      </c>
      <c r="R371" s="31">
        <v>8</v>
      </c>
      <c r="S371" s="9">
        <v>11</v>
      </c>
      <c r="T371" s="58">
        <v>17</v>
      </c>
      <c r="U371" s="58">
        <v>15</v>
      </c>
      <c r="V371" s="58">
        <v>25</v>
      </c>
      <c r="W371" s="58">
        <v>27</v>
      </c>
      <c r="X371" s="58">
        <f>23-1</f>
        <v>22</v>
      </c>
      <c r="Y371" s="58">
        <f>24-2</f>
        <v>22</v>
      </c>
      <c r="Z371" s="58">
        <v>13</v>
      </c>
      <c r="AA371" s="58">
        <v>8</v>
      </c>
      <c r="AB371" s="64"/>
      <c r="AC371" s="64"/>
      <c r="AD371" s="64"/>
      <c r="AE371" s="64"/>
    </row>
    <row r="372" spans="1:36" s="8" customFormat="1" ht="12.75" customHeight="1" x14ac:dyDescent="0.2">
      <c r="A372" s="37"/>
      <c r="B372" s="37" t="s">
        <v>215</v>
      </c>
      <c r="C372" s="37" t="s">
        <v>253</v>
      </c>
      <c r="D372" s="37" t="s">
        <v>340</v>
      </c>
      <c r="E372" s="37"/>
      <c r="F372" s="37" t="s">
        <v>341</v>
      </c>
      <c r="G372" s="11"/>
      <c r="H372" s="1">
        <v>24</v>
      </c>
      <c r="I372" s="1">
        <v>24</v>
      </c>
      <c r="J372" s="65">
        <v>17</v>
      </c>
      <c r="K372" s="64"/>
      <c r="L372" s="64"/>
      <c r="M372" s="64"/>
      <c r="N372" s="31"/>
      <c r="O372" s="31"/>
      <c r="P372" s="31"/>
      <c r="Q372" s="31"/>
      <c r="R372" s="31"/>
      <c r="S372" s="9"/>
      <c r="T372" s="58"/>
      <c r="U372" s="58"/>
      <c r="V372" s="58"/>
      <c r="W372" s="58"/>
      <c r="X372" s="58"/>
      <c r="Y372" s="58"/>
      <c r="Z372" s="58"/>
      <c r="AA372" s="58"/>
      <c r="AB372" s="64"/>
      <c r="AC372" s="64"/>
      <c r="AD372" s="64"/>
      <c r="AE372" s="64"/>
    </row>
    <row r="373" spans="1:36" s="8" customFormat="1" ht="12.75" customHeight="1" x14ac:dyDescent="0.2">
      <c r="A373" s="37"/>
      <c r="B373" s="37"/>
      <c r="C373" s="37"/>
      <c r="D373" s="38"/>
      <c r="E373" s="37"/>
      <c r="F373" s="37"/>
      <c r="G373" s="11"/>
      <c r="H373" s="11"/>
      <c r="I373" s="11"/>
      <c r="J373" s="64"/>
      <c r="K373" s="64"/>
      <c r="L373" s="64"/>
      <c r="M373" s="64"/>
      <c r="N373" s="72"/>
      <c r="O373" s="72"/>
      <c r="P373" s="72"/>
      <c r="Q373" s="72"/>
      <c r="R373" s="72"/>
      <c r="S373" s="9"/>
      <c r="T373" s="58"/>
      <c r="U373" s="58"/>
      <c r="V373" s="58"/>
      <c r="W373" s="58"/>
      <c r="X373" s="58"/>
      <c r="Y373" s="58"/>
      <c r="Z373" s="58"/>
      <c r="AA373" s="58"/>
      <c r="AB373" s="64"/>
      <c r="AC373" s="64"/>
      <c r="AD373" s="64"/>
      <c r="AE373" s="64"/>
    </row>
    <row r="374" spans="1:36" ht="12.75" customHeight="1" x14ac:dyDescent="0.2">
      <c r="A374" s="37"/>
      <c r="B374" s="37" t="s">
        <v>226</v>
      </c>
      <c r="C374" s="37" t="s">
        <v>257</v>
      </c>
      <c r="D374" s="37" t="s">
        <v>342</v>
      </c>
      <c r="E374" s="37"/>
      <c r="F374" s="37" t="s">
        <v>343</v>
      </c>
      <c r="G374" s="1"/>
      <c r="H374" s="1">
        <v>0</v>
      </c>
      <c r="I374" s="1">
        <v>0</v>
      </c>
      <c r="J374" s="65"/>
      <c r="K374" s="65">
        <v>4</v>
      </c>
      <c r="L374" s="65">
        <v>15</v>
      </c>
      <c r="M374" s="65">
        <v>28</v>
      </c>
      <c r="N374" s="72">
        <v>33</v>
      </c>
      <c r="O374" s="72">
        <v>26</v>
      </c>
      <c r="P374" s="72">
        <v>18</v>
      </c>
      <c r="Q374" s="72"/>
      <c r="R374" s="72"/>
      <c r="S374" s="9"/>
      <c r="T374" s="58"/>
      <c r="U374" s="58"/>
      <c r="V374" s="58"/>
      <c r="W374" s="58"/>
      <c r="X374" s="58"/>
      <c r="Y374" s="58"/>
      <c r="Z374" s="58"/>
      <c r="AA374" s="58"/>
      <c r="AB374" s="64"/>
      <c r="AC374" s="64"/>
      <c r="AD374" s="64"/>
      <c r="AE374" s="64"/>
      <c r="AI374" s="8"/>
      <c r="AJ374" s="8"/>
    </row>
    <row r="375" spans="1:36" ht="12.75" customHeight="1" x14ac:dyDescent="0.2">
      <c r="A375" s="37"/>
      <c r="B375" s="37" t="s">
        <v>226</v>
      </c>
      <c r="C375" s="37" t="s">
        <v>257</v>
      </c>
      <c r="D375" s="37" t="s">
        <v>344</v>
      </c>
      <c r="E375" s="37"/>
      <c r="F375" s="37" t="s">
        <v>345</v>
      </c>
      <c r="H375" s="1">
        <v>9</v>
      </c>
      <c r="I375" s="1">
        <v>5</v>
      </c>
      <c r="J375" s="65">
        <v>4</v>
      </c>
      <c r="K375" s="65">
        <v>9</v>
      </c>
      <c r="L375" s="65">
        <v>5</v>
      </c>
      <c r="M375" s="65">
        <v>4</v>
      </c>
      <c r="N375" s="74">
        <v>8</v>
      </c>
      <c r="O375" s="72">
        <v>9</v>
      </c>
      <c r="P375" s="72">
        <v>6</v>
      </c>
      <c r="Q375" s="72"/>
      <c r="R375" s="72"/>
      <c r="S375" s="9"/>
      <c r="T375" s="58"/>
      <c r="U375" s="58"/>
      <c r="V375" s="58"/>
      <c r="W375" s="58"/>
      <c r="X375" s="58"/>
      <c r="Y375" s="58"/>
      <c r="Z375" s="58"/>
      <c r="AA375" s="58"/>
      <c r="AB375" s="64"/>
      <c r="AC375" s="64"/>
      <c r="AD375" s="64"/>
      <c r="AE375" s="64"/>
    </row>
    <row r="376" spans="1:36" s="8" customFormat="1" ht="12" customHeight="1" x14ac:dyDescent="0.2">
      <c r="A376" s="37"/>
      <c r="B376" s="37" t="s">
        <v>226</v>
      </c>
      <c r="C376" s="37" t="s">
        <v>257</v>
      </c>
      <c r="D376" s="37" t="s">
        <v>227</v>
      </c>
      <c r="E376" s="37"/>
      <c r="F376" s="37" t="s">
        <v>226</v>
      </c>
      <c r="H376" s="1">
        <v>36</v>
      </c>
      <c r="I376" s="1">
        <v>84</v>
      </c>
      <c r="J376" s="65">
        <v>64</v>
      </c>
      <c r="K376" s="65">
        <v>55</v>
      </c>
      <c r="L376" s="64">
        <v>58</v>
      </c>
      <c r="M376" s="64">
        <v>49</v>
      </c>
      <c r="N376" s="74">
        <v>57</v>
      </c>
      <c r="O376" s="72">
        <v>56</v>
      </c>
      <c r="P376" s="72">
        <v>81</v>
      </c>
      <c r="Q376" s="72">
        <v>66</v>
      </c>
      <c r="R376" s="72">
        <v>37</v>
      </c>
      <c r="S376" s="9">
        <v>14</v>
      </c>
      <c r="T376" s="58"/>
      <c r="U376" s="58"/>
      <c r="V376" s="58"/>
      <c r="W376" s="58"/>
      <c r="X376" s="58"/>
      <c r="Y376" s="58"/>
      <c r="Z376" s="58"/>
      <c r="AA376" s="58"/>
      <c r="AB376" s="64"/>
      <c r="AC376" s="64"/>
      <c r="AD376" s="64"/>
      <c r="AE376" s="64"/>
      <c r="AI376" s="1"/>
      <c r="AJ376" s="1"/>
    </row>
    <row r="377" spans="1:36" s="8" customFormat="1" ht="12" customHeight="1" x14ac:dyDescent="0.2">
      <c r="A377" s="37"/>
      <c r="B377" s="37" t="s">
        <v>226</v>
      </c>
      <c r="C377" s="37" t="s">
        <v>257</v>
      </c>
      <c r="D377" s="37" t="s">
        <v>227</v>
      </c>
      <c r="E377" s="37"/>
      <c r="F377" s="37" t="s">
        <v>418</v>
      </c>
      <c r="H377" s="1">
        <v>37</v>
      </c>
      <c r="I377" s="1"/>
      <c r="J377" s="65"/>
      <c r="K377" s="65"/>
      <c r="L377" s="64"/>
      <c r="M377" s="64"/>
      <c r="N377" s="74"/>
      <c r="O377" s="72"/>
      <c r="P377" s="72"/>
      <c r="Q377" s="72"/>
      <c r="R377" s="72"/>
      <c r="S377" s="9"/>
      <c r="T377" s="58"/>
      <c r="U377" s="58"/>
      <c r="V377" s="58"/>
      <c r="W377" s="58"/>
      <c r="X377" s="58"/>
      <c r="Y377" s="58"/>
      <c r="Z377" s="58"/>
      <c r="AA377" s="58"/>
      <c r="AB377" s="64"/>
      <c r="AC377" s="64"/>
      <c r="AD377" s="64"/>
      <c r="AE377" s="64"/>
      <c r="AI377" s="1"/>
      <c r="AJ377" s="1"/>
    </row>
    <row r="378" spans="1:36" s="2" customFormat="1" ht="12.75" customHeight="1" thickBot="1" x14ac:dyDescent="0.25">
      <c r="A378" s="37"/>
      <c r="B378" s="37"/>
      <c r="C378" s="37"/>
      <c r="D378" s="37"/>
      <c r="E378" s="37"/>
      <c r="F378" s="37"/>
      <c r="G378" s="8"/>
      <c r="H378" s="76"/>
      <c r="I378" s="76"/>
      <c r="J378" s="64"/>
      <c r="K378" s="64"/>
      <c r="L378" s="64"/>
      <c r="M378" s="64"/>
      <c r="N378" s="72"/>
      <c r="O378" s="72"/>
      <c r="P378" s="72"/>
      <c r="Q378" s="72"/>
      <c r="R378" s="72"/>
      <c r="S378" s="9"/>
      <c r="T378" s="58"/>
      <c r="U378" s="58"/>
      <c r="V378" s="58"/>
      <c r="W378" s="58"/>
      <c r="X378" s="58"/>
      <c r="Y378" s="58"/>
      <c r="Z378" s="58"/>
      <c r="AA378" s="58"/>
      <c r="AB378" s="64"/>
      <c r="AC378" s="64"/>
      <c r="AD378" s="64"/>
      <c r="AE378" s="64"/>
      <c r="AI378" s="8"/>
      <c r="AJ378" s="8"/>
    </row>
    <row r="379" spans="1:36" s="2" customFormat="1" ht="12.75" customHeight="1" thickTop="1" x14ac:dyDescent="0.2">
      <c r="A379" s="42" t="s">
        <v>346</v>
      </c>
      <c r="B379" s="43"/>
      <c r="C379" s="38"/>
      <c r="D379" s="42"/>
      <c r="E379" s="43"/>
      <c r="F379" s="49"/>
      <c r="H379" s="17">
        <f>SUM(H337:H346,H349:H363,H367:H377)</f>
        <v>307</v>
      </c>
      <c r="I379" s="17">
        <f>SUM(I337:I346,I349:I363,I367:I376)</f>
        <v>324</v>
      </c>
      <c r="J379" s="17">
        <f>SUM(J337:J346,J349:J363,J367:J376)</f>
        <v>312</v>
      </c>
      <c r="K379" s="17">
        <f>SUM(K337:K346,K349:K363,K367:K376)</f>
        <v>286</v>
      </c>
      <c r="L379" s="17">
        <f t="shared" ref="L379:O379" si="143">SUM(L337:L346,L349:L363,L367:L376)</f>
        <v>307</v>
      </c>
      <c r="M379" s="17">
        <f t="shared" si="143"/>
        <v>296</v>
      </c>
      <c r="N379" s="17">
        <f t="shared" si="143"/>
        <v>354</v>
      </c>
      <c r="O379" s="17">
        <f t="shared" si="143"/>
        <v>334</v>
      </c>
      <c r="P379" s="17">
        <f t="shared" ref="P379:AA379" si="144">SUM(P337:P346,P349:P363,P367:P376)</f>
        <v>332</v>
      </c>
      <c r="Q379" s="17">
        <f t="shared" si="144"/>
        <v>302</v>
      </c>
      <c r="R379" s="17">
        <f t="shared" si="144"/>
        <v>257</v>
      </c>
      <c r="S379" s="17">
        <f t="shared" si="144"/>
        <v>243</v>
      </c>
      <c r="T379" s="17">
        <f t="shared" si="144"/>
        <v>255</v>
      </c>
      <c r="U379" s="17">
        <f t="shared" si="144"/>
        <v>254</v>
      </c>
      <c r="V379" s="17">
        <f t="shared" si="144"/>
        <v>286</v>
      </c>
      <c r="W379" s="17">
        <f t="shared" si="144"/>
        <v>279</v>
      </c>
      <c r="X379" s="17">
        <f t="shared" si="144"/>
        <v>247</v>
      </c>
      <c r="Y379" s="17">
        <f t="shared" si="144"/>
        <v>227</v>
      </c>
      <c r="Z379" s="17">
        <f t="shared" si="144"/>
        <v>214</v>
      </c>
      <c r="AA379" s="17">
        <f t="shared" si="144"/>
        <v>198</v>
      </c>
      <c r="AB379" s="59"/>
      <c r="AC379" s="59"/>
      <c r="AD379" s="59"/>
      <c r="AE379" s="59"/>
    </row>
    <row r="380" spans="1:36" ht="12.75" customHeight="1" x14ac:dyDescent="0.2">
      <c r="A380" s="37"/>
      <c r="B380" s="37"/>
      <c r="C380" s="37"/>
      <c r="D380" s="37"/>
      <c r="E380" s="38"/>
      <c r="F380" s="38"/>
      <c r="G380" s="2"/>
      <c r="H380" s="2"/>
      <c r="I380" s="2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E380" s="59"/>
      <c r="AI380" s="2"/>
      <c r="AJ380" s="2"/>
    </row>
    <row r="381" spans="1:36" s="8" customFormat="1" ht="12" customHeight="1" x14ac:dyDescent="0.2">
      <c r="A381" s="37"/>
      <c r="B381" s="37"/>
      <c r="C381" s="37"/>
      <c r="D381" s="37"/>
      <c r="E381" s="37"/>
      <c r="F381" s="37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  <c r="AA381" s="72"/>
      <c r="AB381" s="64"/>
      <c r="AC381" s="64"/>
      <c r="AD381" s="64"/>
      <c r="AE381" s="64"/>
      <c r="AI381" s="1"/>
      <c r="AJ381" s="1"/>
    </row>
    <row r="382" spans="1:36" ht="12.75" customHeight="1" x14ac:dyDescent="0.2">
      <c r="A382" s="37"/>
      <c r="B382" s="38"/>
      <c r="C382" s="37"/>
      <c r="D382" s="50" t="s">
        <v>260</v>
      </c>
      <c r="E382" s="37"/>
      <c r="F382" s="51" t="s">
        <v>347</v>
      </c>
      <c r="H382" s="70">
        <f>H300+H309</f>
        <v>3</v>
      </c>
      <c r="I382" s="70">
        <f>I300+I309</f>
        <v>3</v>
      </c>
      <c r="J382" s="70">
        <f>J300+J309</f>
        <v>4</v>
      </c>
      <c r="K382" s="70">
        <f>K300+K309</f>
        <v>4</v>
      </c>
      <c r="L382" s="70">
        <f t="shared" ref="L382:O382" si="145">L300+L309</f>
        <v>4</v>
      </c>
      <c r="M382" s="70">
        <f t="shared" si="145"/>
        <v>8</v>
      </c>
      <c r="N382" s="70">
        <f t="shared" si="145"/>
        <v>15</v>
      </c>
      <c r="O382" s="70">
        <f t="shared" si="145"/>
        <v>18</v>
      </c>
      <c r="P382" s="70">
        <f t="shared" ref="P382:AA382" si="146">P300+P309</f>
        <v>19</v>
      </c>
      <c r="Q382" s="70">
        <f t="shared" si="146"/>
        <v>6</v>
      </c>
      <c r="R382" s="70">
        <f t="shared" si="146"/>
        <v>0</v>
      </c>
      <c r="S382" s="70">
        <f t="shared" si="146"/>
        <v>0</v>
      </c>
      <c r="T382" s="70">
        <f t="shared" si="146"/>
        <v>0</v>
      </c>
      <c r="U382" s="70">
        <f t="shared" si="146"/>
        <v>0</v>
      </c>
      <c r="V382" s="70">
        <f t="shared" si="146"/>
        <v>0</v>
      </c>
      <c r="W382" s="70">
        <f t="shared" si="146"/>
        <v>0</v>
      </c>
      <c r="X382" s="70">
        <f t="shared" si="146"/>
        <v>0</v>
      </c>
      <c r="Y382" s="70">
        <f t="shared" si="146"/>
        <v>0</v>
      </c>
      <c r="Z382" s="70">
        <f t="shared" si="146"/>
        <v>0</v>
      </c>
      <c r="AA382" s="70">
        <f t="shared" si="146"/>
        <v>0</v>
      </c>
      <c r="AB382" s="58"/>
      <c r="AC382" s="58"/>
      <c r="AD382" s="58"/>
      <c r="AI382" s="8"/>
      <c r="AJ382" s="8"/>
    </row>
    <row r="383" spans="1:36" ht="12.75" customHeight="1" x14ac:dyDescent="0.2">
      <c r="A383" s="37"/>
      <c r="B383" s="38"/>
      <c r="C383" s="37"/>
      <c r="D383" s="50" t="s">
        <v>167</v>
      </c>
      <c r="E383" s="37" t="s">
        <v>108</v>
      </c>
      <c r="F383" s="51" t="s">
        <v>229</v>
      </c>
      <c r="H383" s="70">
        <f>H301+H307+H310+H321+H323+H326+H328+H330+H340+H364+H370</f>
        <v>19</v>
      </c>
      <c r="I383" s="70">
        <f>I301+I307+I310+I321+I323+I326+I328+I330+I340+I364+I370</f>
        <v>26</v>
      </c>
      <c r="J383" s="70">
        <f>J301+J307+J310+J321+J323+J326+J328+J330+J340+J364+J370</f>
        <v>49</v>
      </c>
      <c r="K383" s="70">
        <f>K301+K307+K310+K321+K323+K326+K328+K330+K340+K364+K370</f>
        <v>36</v>
      </c>
      <c r="L383" s="70">
        <f t="shared" ref="L383:O383" si="147">L301+L307+L310+L321+L323+L326+L328+L330+L340+L364+L370</f>
        <v>47</v>
      </c>
      <c r="M383" s="70">
        <f t="shared" si="147"/>
        <v>64</v>
      </c>
      <c r="N383" s="70">
        <f t="shared" si="147"/>
        <v>90</v>
      </c>
      <c r="O383" s="70">
        <f t="shared" si="147"/>
        <v>112</v>
      </c>
      <c r="P383" s="70">
        <f t="shared" ref="P383:AA383" si="148">P301+P307+P310+P321+P323+P326+P328+P330+P340+P364+P370</f>
        <v>80</v>
      </c>
      <c r="Q383" s="70">
        <f t="shared" si="148"/>
        <v>84</v>
      </c>
      <c r="R383" s="70">
        <f t="shared" si="148"/>
        <v>101</v>
      </c>
      <c r="S383" s="70">
        <f t="shared" si="148"/>
        <v>103</v>
      </c>
      <c r="T383" s="70">
        <f t="shared" si="148"/>
        <v>120</v>
      </c>
      <c r="U383" s="70">
        <f t="shared" si="148"/>
        <v>183</v>
      </c>
      <c r="V383" s="70">
        <f t="shared" si="148"/>
        <v>207</v>
      </c>
      <c r="W383" s="70">
        <f t="shared" si="148"/>
        <v>175</v>
      </c>
      <c r="X383" s="70">
        <f t="shared" si="148"/>
        <v>130</v>
      </c>
      <c r="Y383" s="70">
        <f t="shared" si="148"/>
        <v>108</v>
      </c>
      <c r="Z383" s="70">
        <f t="shared" si="148"/>
        <v>50</v>
      </c>
      <c r="AA383" s="70">
        <f t="shared" si="148"/>
        <v>29</v>
      </c>
      <c r="AB383" s="58"/>
      <c r="AC383" s="58"/>
      <c r="AD383" s="58"/>
    </row>
    <row r="384" spans="1:36" ht="12.75" customHeight="1" thickBot="1" x14ac:dyDescent="0.25">
      <c r="A384" s="37"/>
      <c r="B384" s="38"/>
      <c r="C384" s="37"/>
      <c r="D384" s="37"/>
      <c r="E384" s="37"/>
      <c r="F384" s="51" t="s">
        <v>230</v>
      </c>
      <c r="H384" s="18">
        <f>H385-SUM(H383,H382)</f>
        <v>182</v>
      </c>
      <c r="I384" s="18">
        <f>I385-SUM(I383,I382)</f>
        <v>227</v>
      </c>
      <c r="J384" s="18">
        <f>J385-SUM(J383,J382)</f>
        <v>270</v>
      </c>
      <c r="K384" s="18">
        <f>K385-SUM(K383,K382)</f>
        <v>280</v>
      </c>
      <c r="L384" s="18">
        <f t="shared" ref="L384:O384" si="149">L385-SUM(L383,L382)</f>
        <v>329</v>
      </c>
      <c r="M384" s="18">
        <f t="shared" si="149"/>
        <v>390</v>
      </c>
      <c r="N384" s="18">
        <f t="shared" si="149"/>
        <v>497</v>
      </c>
      <c r="O384" s="18">
        <f t="shared" si="149"/>
        <v>545</v>
      </c>
      <c r="P384" s="18">
        <f t="shared" ref="P384" si="150">P385-SUM(P383,P382)</f>
        <v>548</v>
      </c>
      <c r="Q384" s="18">
        <f t="shared" ref="Q384" si="151">Q385-SUM(Q383,Q382)</f>
        <v>526</v>
      </c>
      <c r="R384" s="18">
        <f t="shared" ref="R384" si="152">R385-SUM(R383,R382)</f>
        <v>562</v>
      </c>
      <c r="S384" s="18">
        <f t="shared" ref="S384" si="153">S385-SUM(S383,S382)</f>
        <v>618</v>
      </c>
      <c r="T384" s="18">
        <f t="shared" ref="T384" si="154">T385-SUM(T383,T382)</f>
        <v>742</v>
      </c>
      <c r="U384" s="18">
        <f t="shared" ref="U384" si="155">U385-SUM(U383,U382)</f>
        <v>707</v>
      </c>
      <c r="V384" s="18">
        <f t="shared" ref="V384" si="156">V385-SUM(V383,V382)</f>
        <v>816</v>
      </c>
      <c r="W384" s="18">
        <f t="shared" ref="W384" si="157">W385-SUM(W383,W382)</f>
        <v>919</v>
      </c>
      <c r="X384" s="18">
        <f t="shared" ref="X384" si="158">X385-SUM(X383,X382)</f>
        <v>986</v>
      </c>
      <c r="Y384" s="18">
        <f t="shared" ref="Y384" si="159">Y385-SUM(Y383,Y382)</f>
        <v>799</v>
      </c>
      <c r="Z384" s="18">
        <f t="shared" ref="Z384" si="160">Z385-SUM(Z383,Z382)</f>
        <v>657</v>
      </c>
      <c r="AA384" s="18">
        <f t="shared" ref="AA384" si="161">AA385-SUM(AA383,AA382)</f>
        <v>676</v>
      </c>
      <c r="AB384" s="58"/>
      <c r="AC384" s="58"/>
      <c r="AD384" s="58"/>
    </row>
    <row r="385" spans="1:36" ht="12.75" customHeight="1" thickTop="1" x14ac:dyDescent="0.2">
      <c r="A385" s="37"/>
      <c r="B385" s="38"/>
      <c r="C385" s="38"/>
      <c r="D385" s="42" t="s">
        <v>424</v>
      </c>
      <c r="E385" s="43"/>
      <c r="F385" s="43"/>
      <c r="H385" s="17">
        <f>SUM(H303,H307:H311,H321:H324,H332,H340:H341,H347,H364:H365,H370:H371)</f>
        <v>204</v>
      </c>
      <c r="I385" s="17">
        <f>SUM(I303,I307:I311,I321:I324,I332,I340:I341,I347,I364:I365,I370:I371)</f>
        <v>256</v>
      </c>
      <c r="J385" s="17">
        <f>SUM(J303,J307:J311,J321:J324,J332,J340:J341,J347,J364:J365,J370:J371)</f>
        <v>323</v>
      </c>
      <c r="K385" s="17">
        <f>SUM(K303,K307:K311,K321:K324,K332,K340:K341,K347,K364:K365,K370:K371)</f>
        <v>320</v>
      </c>
      <c r="L385" s="17">
        <f t="shared" ref="L385:O385" si="162">SUM(L303,L307:L311,L321:L324,L332,L340:L341,L347,L364:L365,L370:L371)</f>
        <v>380</v>
      </c>
      <c r="M385" s="17">
        <f t="shared" si="162"/>
        <v>462</v>
      </c>
      <c r="N385" s="17">
        <f t="shared" si="162"/>
        <v>602</v>
      </c>
      <c r="O385" s="17">
        <f t="shared" si="162"/>
        <v>675</v>
      </c>
      <c r="P385" s="17">
        <f t="shared" ref="P385:V385" si="163">SUM(P303,P307:P311,P321:P324,P332,P340:P341,P347,P364:P365,P370:P371)</f>
        <v>647</v>
      </c>
      <c r="Q385" s="17">
        <f t="shared" si="163"/>
        <v>616</v>
      </c>
      <c r="R385" s="17">
        <f t="shared" si="163"/>
        <v>663</v>
      </c>
      <c r="S385" s="17">
        <f t="shared" si="163"/>
        <v>721</v>
      </c>
      <c r="T385" s="17">
        <f t="shared" si="163"/>
        <v>862</v>
      </c>
      <c r="U385" s="17">
        <f t="shared" si="163"/>
        <v>890</v>
      </c>
      <c r="V385" s="17">
        <f t="shared" si="163"/>
        <v>1023</v>
      </c>
      <c r="W385" s="17">
        <f>SUM(W303,W307:W311,W321:W324,W332,W340:W342,W347,W364:W365,W370:W371)</f>
        <v>1094</v>
      </c>
      <c r="X385" s="17">
        <f>SUM(X303,X307:X311,X321:X324,X332,X340:X342,X347,X364:X365,X370:X371)</f>
        <v>1116</v>
      </c>
      <c r="Y385" s="17">
        <f>SUM(Y303,Y307:Y311,Y321:Y324,Y332,Y340:Y342,Y347,Y364:Y365,Y370:Y371)</f>
        <v>907</v>
      </c>
      <c r="Z385" s="17">
        <f>SUM(Z303,Z307:Z311,Z321:Z324,Z332,Z340:Z342,Z347,Z364:Z365,Z370:Z371)</f>
        <v>707</v>
      </c>
      <c r="AA385" s="17">
        <f>SUM(AA303,AA307:AA311,AA321:AA324,AA332,AA340:AA342,AA347,AA364:AA365,AA370:AA371)</f>
        <v>705</v>
      </c>
      <c r="AE385" s="59"/>
    </row>
    <row r="386" spans="1:36" ht="12.75" customHeight="1" x14ac:dyDescent="0.2">
      <c r="A386" s="37"/>
      <c r="B386" s="37"/>
      <c r="C386" s="37"/>
      <c r="D386" s="50" t="s">
        <v>260</v>
      </c>
      <c r="E386" s="37"/>
      <c r="F386" s="51" t="s">
        <v>348</v>
      </c>
      <c r="H386" s="70">
        <f>H236+H367+H349</f>
        <v>2</v>
      </c>
      <c r="I386" s="70">
        <f>I367+I349</f>
        <v>1</v>
      </c>
      <c r="J386" s="70">
        <f>J367+J349</f>
        <v>3</v>
      </c>
      <c r="K386" s="70">
        <f>K367+K349</f>
        <v>0</v>
      </c>
      <c r="L386" s="70">
        <f t="shared" ref="L386:O386" si="164">L367+L349</f>
        <v>4</v>
      </c>
      <c r="M386" s="70">
        <f t="shared" si="164"/>
        <v>2</v>
      </c>
      <c r="N386" s="70">
        <f t="shared" si="164"/>
        <v>7</v>
      </c>
      <c r="O386" s="70">
        <f t="shared" si="164"/>
        <v>2</v>
      </c>
      <c r="P386" s="70">
        <f t="shared" ref="P386:AA386" si="165">P367+P349</f>
        <v>0</v>
      </c>
      <c r="Q386" s="70">
        <f t="shared" si="165"/>
        <v>0</v>
      </c>
      <c r="R386" s="70">
        <f t="shared" si="165"/>
        <v>0</v>
      </c>
      <c r="S386" s="70">
        <f t="shared" si="165"/>
        <v>0</v>
      </c>
      <c r="T386" s="70">
        <f t="shared" si="165"/>
        <v>0</v>
      </c>
      <c r="U386" s="70">
        <f t="shared" si="165"/>
        <v>0</v>
      </c>
      <c r="V386" s="70">
        <f t="shared" si="165"/>
        <v>0</v>
      </c>
      <c r="W386" s="70">
        <f t="shared" si="165"/>
        <v>0</v>
      </c>
      <c r="X386" s="70">
        <f t="shared" si="165"/>
        <v>0</v>
      </c>
      <c r="Y386" s="70">
        <f t="shared" si="165"/>
        <v>0</v>
      </c>
      <c r="Z386" s="70">
        <f t="shared" si="165"/>
        <v>0</v>
      </c>
      <c r="AA386" s="70">
        <f t="shared" si="165"/>
        <v>0</v>
      </c>
      <c r="AB386" s="64"/>
      <c r="AC386" s="64"/>
      <c r="AD386" s="64"/>
      <c r="AE386" s="64"/>
    </row>
    <row r="387" spans="1:36" s="23" customFormat="1" ht="12.75" customHeight="1" x14ac:dyDescent="0.2">
      <c r="A387" s="37"/>
      <c r="B387" s="37"/>
      <c r="C387" s="37"/>
      <c r="D387" s="50" t="s">
        <v>167</v>
      </c>
      <c r="E387" s="37" t="s">
        <v>108</v>
      </c>
      <c r="F387" s="51" t="s">
        <v>349</v>
      </c>
      <c r="G387" s="8"/>
      <c r="H387" s="70">
        <f>H237+H241+H368</f>
        <v>0</v>
      </c>
      <c r="I387" s="70">
        <f>I237+I241+I368</f>
        <v>0</v>
      </c>
      <c r="J387" s="70">
        <f>J237+J241+J368</f>
        <v>0</v>
      </c>
      <c r="K387" s="70">
        <f>K237+K241+K368</f>
        <v>0</v>
      </c>
      <c r="L387" s="70">
        <f t="shared" ref="L387:O387" si="166">L237+L241+L368</f>
        <v>0</v>
      </c>
      <c r="M387" s="70">
        <f t="shared" si="166"/>
        <v>0</v>
      </c>
      <c r="N387" s="70">
        <f t="shared" si="166"/>
        <v>0</v>
      </c>
      <c r="O387" s="70">
        <f t="shared" si="166"/>
        <v>0</v>
      </c>
      <c r="P387" s="70">
        <f t="shared" ref="P387:AA387" si="167">P237+P241+P368</f>
        <v>1</v>
      </c>
      <c r="Q387" s="70">
        <f t="shared" si="167"/>
        <v>0</v>
      </c>
      <c r="R387" s="70">
        <f t="shared" si="167"/>
        <v>0</v>
      </c>
      <c r="S387" s="70">
        <f t="shared" si="167"/>
        <v>2</v>
      </c>
      <c r="T387" s="70">
        <f t="shared" si="167"/>
        <v>7</v>
      </c>
      <c r="U387" s="70">
        <f t="shared" si="167"/>
        <v>8</v>
      </c>
      <c r="V387" s="70">
        <f t="shared" si="167"/>
        <v>5</v>
      </c>
      <c r="W387" s="70">
        <f t="shared" si="167"/>
        <v>6</v>
      </c>
      <c r="X387" s="70">
        <f t="shared" si="167"/>
        <v>0</v>
      </c>
      <c r="Y387" s="70">
        <f t="shared" si="167"/>
        <v>3</v>
      </c>
      <c r="Z387" s="70">
        <f t="shared" si="167"/>
        <v>4</v>
      </c>
      <c r="AA387" s="70">
        <f t="shared" si="167"/>
        <v>1</v>
      </c>
      <c r="AB387" s="64"/>
      <c r="AC387" s="64"/>
      <c r="AD387" s="64"/>
      <c r="AE387" s="64"/>
      <c r="AI387" s="1"/>
      <c r="AJ387" s="1"/>
    </row>
    <row r="388" spans="1:36" s="23" customFormat="1" ht="12.75" customHeight="1" thickBot="1" x14ac:dyDescent="0.25">
      <c r="A388" s="37"/>
      <c r="B388" s="38"/>
      <c r="C388" s="38"/>
      <c r="D388" s="44"/>
      <c r="E388" s="38"/>
      <c r="F388" s="51" t="s">
        <v>350</v>
      </c>
      <c r="G388" s="1"/>
      <c r="H388" s="9">
        <f>SUM(H238,H242:H244,H337:H339,H350,H369,H373:H377)</f>
        <v>242</v>
      </c>
      <c r="I388" s="9">
        <f>SUM(I238,I242:I244,I337:I339,I350,I369,I373:I376)</f>
        <v>242</v>
      </c>
      <c r="J388" s="9">
        <f>SUM(J238,J242:J244,J337:J339,J350,J369,J373:J376)</f>
        <v>213</v>
      </c>
      <c r="K388" s="9">
        <f>SUM(K238,K242:K244,K337:K339,K350,K369,K373:K376)</f>
        <v>216</v>
      </c>
      <c r="L388" s="9">
        <f t="shared" ref="L388:O388" si="168">SUM(L238,L242:L244,L337:L339,L350,L369,L373:L376)</f>
        <v>212</v>
      </c>
      <c r="M388" s="9">
        <f t="shared" si="168"/>
        <v>186</v>
      </c>
      <c r="N388" s="9">
        <f t="shared" si="168"/>
        <v>209</v>
      </c>
      <c r="O388" s="9">
        <f t="shared" si="168"/>
        <v>199</v>
      </c>
      <c r="P388" s="9">
        <f t="shared" ref="P388:AA388" si="169">SUM(P238,P242:P244,P337:P339,P350,P369,P373:P376)</f>
        <v>205</v>
      </c>
      <c r="Q388" s="9">
        <f t="shared" si="169"/>
        <v>153</v>
      </c>
      <c r="R388" s="9">
        <f t="shared" si="169"/>
        <v>111</v>
      </c>
      <c r="S388" s="9">
        <f t="shared" si="169"/>
        <v>86</v>
      </c>
      <c r="T388" s="9">
        <f t="shared" si="169"/>
        <v>69</v>
      </c>
      <c r="U388" s="9">
        <f t="shared" si="169"/>
        <v>70</v>
      </c>
      <c r="V388" s="9">
        <f t="shared" si="169"/>
        <v>53</v>
      </c>
      <c r="W388" s="9">
        <f t="shared" si="169"/>
        <v>58</v>
      </c>
      <c r="X388" s="9">
        <f t="shared" si="169"/>
        <v>67</v>
      </c>
      <c r="Y388" s="9">
        <f t="shared" si="169"/>
        <v>62</v>
      </c>
      <c r="Z388" s="9">
        <f t="shared" si="169"/>
        <v>47</v>
      </c>
      <c r="AA388" s="9">
        <f t="shared" si="169"/>
        <v>47</v>
      </c>
      <c r="AB388" s="59"/>
      <c r="AC388" s="59"/>
      <c r="AD388" s="59"/>
      <c r="AE388" s="59"/>
    </row>
    <row r="389" spans="1:36" s="8" customFormat="1" ht="12" customHeight="1" thickTop="1" x14ac:dyDescent="0.2">
      <c r="A389" s="37"/>
      <c r="B389" s="38"/>
      <c r="C389" s="38"/>
      <c r="D389" s="42" t="s">
        <v>351</v>
      </c>
      <c r="E389" s="43"/>
      <c r="F389" s="43"/>
      <c r="G389" s="1"/>
      <c r="H389" s="17">
        <f>SUM(H385:H388)</f>
        <v>448</v>
      </c>
      <c r="I389" s="17">
        <f>SUM(I385:I388)</f>
        <v>499</v>
      </c>
      <c r="J389" s="17">
        <f>SUM(J385:J388)</f>
        <v>539</v>
      </c>
      <c r="K389" s="17">
        <f>SUM(K385:K388)</f>
        <v>536</v>
      </c>
      <c r="L389" s="17">
        <f t="shared" ref="L389:O389" si="170">SUM(L385:L388)</f>
        <v>596</v>
      </c>
      <c r="M389" s="17">
        <f t="shared" si="170"/>
        <v>650</v>
      </c>
      <c r="N389" s="17">
        <f t="shared" si="170"/>
        <v>818</v>
      </c>
      <c r="O389" s="17">
        <f t="shared" si="170"/>
        <v>876</v>
      </c>
      <c r="P389" s="17">
        <f t="shared" ref="P389" si="171">SUM(P385:P388)</f>
        <v>853</v>
      </c>
      <c r="Q389" s="17">
        <f t="shared" ref="Q389" si="172">SUM(Q385:Q388)</f>
        <v>769</v>
      </c>
      <c r="R389" s="17">
        <f t="shared" ref="R389" si="173">SUM(R385:R388)</f>
        <v>774</v>
      </c>
      <c r="S389" s="17">
        <f t="shared" ref="S389" si="174">SUM(S385:S388)</f>
        <v>809</v>
      </c>
      <c r="T389" s="17">
        <f t="shared" ref="T389" si="175">SUM(T385:T388)</f>
        <v>938</v>
      </c>
      <c r="U389" s="17">
        <f t="shared" ref="U389" si="176">SUM(U385:U388)</f>
        <v>968</v>
      </c>
      <c r="V389" s="17">
        <f t="shared" ref="V389" si="177">SUM(V385:V388)</f>
        <v>1081</v>
      </c>
      <c r="W389" s="17">
        <f t="shared" ref="W389" si="178">SUM(W385:W388)</f>
        <v>1158</v>
      </c>
      <c r="X389" s="17">
        <f t="shared" ref="X389" si="179">SUM(X385:X388)</f>
        <v>1183</v>
      </c>
      <c r="Y389" s="17">
        <f t="shared" ref="Y389" si="180">SUM(Y385:Y388)</f>
        <v>972</v>
      </c>
      <c r="Z389" s="17">
        <f t="shared" ref="Z389" si="181">SUM(Z385:Z388)</f>
        <v>758</v>
      </c>
      <c r="AA389" s="17">
        <f t="shared" ref="AA389" si="182">SUM(AA385:AA388)</f>
        <v>753</v>
      </c>
      <c r="AB389" s="59"/>
      <c r="AC389" s="59"/>
      <c r="AD389" s="59"/>
      <c r="AE389" s="59"/>
      <c r="AI389" s="23"/>
      <c r="AJ389" s="23"/>
    </row>
    <row r="390" spans="1:36" ht="12.75" customHeight="1" x14ac:dyDescent="0.2">
      <c r="A390" s="37"/>
      <c r="B390" s="37"/>
      <c r="C390" s="37"/>
      <c r="D390" s="37"/>
      <c r="E390" s="38"/>
      <c r="F390" s="38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18"/>
      <c r="X390" s="18"/>
      <c r="Y390" s="18"/>
      <c r="Z390" s="18"/>
      <c r="AA390" s="9"/>
      <c r="AE390" s="59"/>
      <c r="AI390" s="8"/>
      <c r="AJ390" s="8"/>
    </row>
    <row r="391" spans="1:36" s="23" customFormat="1" ht="12.75" customHeight="1" x14ac:dyDescent="0.2">
      <c r="A391" s="37"/>
      <c r="B391" s="37"/>
      <c r="C391" s="37" t="s">
        <v>253</v>
      </c>
      <c r="D391" s="51" t="s">
        <v>352</v>
      </c>
      <c r="E391" s="38"/>
      <c r="F391" s="38"/>
      <c r="G391" s="8"/>
      <c r="H391" s="9">
        <f>SUMIFS(H236:H376,$C236:$C376,$C391)-H319</f>
        <v>72</v>
      </c>
      <c r="I391" s="9">
        <f>SUMIFS(I236:I376,$C236:$C376,$C391)-I319</f>
        <v>73</v>
      </c>
      <c r="J391" s="9">
        <f>SUMIFS(J236:J376,$C236:$C376,$C391)-J319</f>
        <v>74</v>
      </c>
      <c r="K391" s="9">
        <f>SUMIFS(K236:K376,$C236:$C376,$C391)-K319</f>
        <v>62</v>
      </c>
      <c r="L391" s="9">
        <f t="shared" ref="L391:O391" si="183">SUMIFS(L236:L376,$C236:$C376,$C391)-L319</f>
        <v>67</v>
      </c>
      <c r="M391" s="9">
        <f t="shared" si="183"/>
        <v>59</v>
      </c>
      <c r="N391" s="9">
        <f t="shared" si="183"/>
        <v>86</v>
      </c>
      <c r="O391" s="9">
        <f t="shared" si="183"/>
        <v>95</v>
      </c>
      <c r="P391" s="9">
        <f t="shared" ref="P391:AA391" si="184">SUMIFS(P236:P376,$C236:$C376,$C391)-P319</f>
        <v>114</v>
      </c>
      <c r="Q391" s="9">
        <f t="shared" si="184"/>
        <v>135</v>
      </c>
      <c r="R391" s="9">
        <f t="shared" si="184"/>
        <v>128</v>
      </c>
      <c r="S391" s="9">
        <f t="shared" si="184"/>
        <v>115</v>
      </c>
      <c r="T391" s="9">
        <f t="shared" si="184"/>
        <v>215</v>
      </c>
      <c r="U391" s="9">
        <f t="shared" si="184"/>
        <v>272</v>
      </c>
      <c r="V391" s="9">
        <f t="shared" si="184"/>
        <v>290</v>
      </c>
      <c r="W391" s="9">
        <f t="shared" si="184"/>
        <v>283</v>
      </c>
      <c r="X391" s="9">
        <f t="shared" si="184"/>
        <v>265</v>
      </c>
      <c r="Y391" s="9">
        <f t="shared" si="184"/>
        <v>205</v>
      </c>
      <c r="Z391" s="9">
        <f t="shared" si="184"/>
        <v>156</v>
      </c>
      <c r="AA391" s="9">
        <f t="shared" si="184"/>
        <v>167</v>
      </c>
      <c r="AB391" s="59"/>
      <c r="AC391" s="59"/>
      <c r="AD391" s="59"/>
      <c r="AE391" s="59"/>
      <c r="AI391" s="1"/>
      <c r="AJ391" s="1"/>
    </row>
    <row r="392" spans="1:36" s="23" customFormat="1" ht="12.75" customHeight="1" x14ac:dyDescent="0.2">
      <c r="A392" s="37"/>
      <c r="B392" s="37"/>
      <c r="C392" s="37"/>
      <c r="D392" s="37"/>
      <c r="E392" s="38"/>
      <c r="F392" s="38"/>
      <c r="G392" s="1"/>
      <c r="H392" s="1"/>
      <c r="I392" s="1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59"/>
      <c r="AC392" s="59"/>
      <c r="AD392" s="59"/>
      <c r="AE392" s="59"/>
    </row>
    <row r="393" spans="1:36" s="23" customFormat="1" ht="12.75" customHeight="1" x14ac:dyDescent="0.2">
      <c r="A393" s="37"/>
      <c r="B393" s="37"/>
      <c r="C393" s="37"/>
      <c r="D393" s="37" t="s">
        <v>260</v>
      </c>
      <c r="E393" s="37"/>
      <c r="F393" s="37" t="s">
        <v>353</v>
      </c>
      <c r="G393" s="1"/>
      <c r="H393" s="80">
        <f>SUMIFS(H236:H376,$D236:$D376,$D393)-H300</f>
        <v>5</v>
      </c>
      <c r="I393" s="80">
        <f>SUMIFS(I236:I376,$D236:$D376,$D393)-I300</f>
        <v>4</v>
      </c>
      <c r="J393" s="80">
        <f>SUMIFS(J236:J376,$D236:$D376,$D393)-J300</f>
        <v>7</v>
      </c>
      <c r="K393" s="80">
        <f>SUMIFS(K236:K376,$D236:$D376,$D393)-K300</f>
        <v>4</v>
      </c>
      <c r="L393" s="80">
        <f t="shared" ref="L393:O393" si="185">SUMIFS(L236:L376,$D236:$D376,$D393)-L300</f>
        <v>8</v>
      </c>
      <c r="M393" s="80">
        <f t="shared" si="185"/>
        <v>10</v>
      </c>
      <c r="N393" s="80">
        <f t="shared" si="185"/>
        <v>22</v>
      </c>
      <c r="O393" s="80">
        <f t="shared" si="185"/>
        <v>21</v>
      </c>
      <c r="P393" s="80">
        <f t="shared" ref="P393:Q393" si="186">SUMIFS(P236:P376,$D236:$D376,$D393)-P300</f>
        <v>19</v>
      </c>
      <c r="Q393" s="80">
        <f t="shared" si="186"/>
        <v>6</v>
      </c>
      <c r="R393" s="80">
        <v>3</v>
      </c>
      <c r="S393" s="80">
        <v>6</v>
      </c>
      <c r="T393" s="80">
        <v>8</v>
      </c>
      <c r="U393" s="80">
        <v>2</v>
      </c>
      <c r="V393" s="80">
        <v>0</v>
      </c>
      <c r="W393" s="80"/>
      <c r="X393" s="80"/>
      <c r="Y393" s="80"/>
      <c r="Z393" s="80"/>
      <c r="AA393" s="80"/>
      <c r="AB393" s="64"/>
      <c r="AC393" s="64"/>
      <c r="AD393" s="64"/>
      <c r="AE393" s="64"/>
    </row>
    <row r="394" spans="1:36" s="23" customFormat="1" ht="12.75" customHeight="1" x14ac:dyDescent="0.2">
      <c r="A394" s="37"/>
      <c r="B394" s="37"/>
      <c r="C394" s="37"/>
      <c r="D394" s="37"/>
      <c r="E394" s="41"/>
      <c r="F394" s="41"/>
      <c r="G394" s="1"/>
      <c r="H394" s="1"/>
      <c r="I394" s="1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64"/>
      <c r="AC394" s="64"/>
      <c r="AD394" s="64"/>
      <c r="AE394" s="64"/>
    </row>
    <row r="395" spans="1:36" s="23" customFormat="1" ht="12.75" customHeight="1" x14ac:dyDescent="0.2">
      <c r="A395" s="37"/>
      <c r="B395" s="37"/>
      <c r="C395" s="37"/>
      <c r="D395" s="39" t="s">
        <v>235</v>
      </c>
      <c r="E395" s="38"/>
      <c r="F395" s="38"/>
      <c r="G395" s="1"/>
      <c r="H395" s="1"/>
      <c r="I395" s="1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58"/>
      <c r="U395" s="58"/>
      <c r="V395" s="58"/>
      <c r="W395" s="58"/>
      <c r="X395" s="62"/>
      <c r="Y395" s="58"/>
      <c r="Z395" s="58"/>
      <c r="AA395" s="58"/>
      <c r="AB395" s="59"/>
      <c r="AC395" s="59"/>
      <c r="AD395" s="59"/>
      <c r="AE395" s="59"/>
    </row>
    <row r="396" spans="1:36" ht="12.75" customHeight="1" x14ac:dyDescent="0.2">
      <c r="A396" s="37"/>
      <c r="B396" s="37"/>
      <c r="C396" s="38"/>
      <c r="D396" s="52" t="s">
        <v>354</v>
      </c>
      <c r="E396" s="52"/>
      <c r="F396" s="37" t="s">
        <v>355</v>
      </c>
      <c r="H396" s="1">
        <v>0</v>
      </c>
      <c r="I396" s="1">
        <v>0</v>
      </c>
      <c r="J396" s="31"/>
      <c r="K396" s="31"/>
      <c r="L396" s="31"/>
      <c r="M396" s="31"/>
      <c r="N396" s="31"/>
      <c r="O396" s="31"/>
      <c r="P396" s="31"/>
      <c r="Q396" s="31"/>
      <c r="R396" s="31"/>
      <c r="S396" s="9"/>
      <c r="T396" s="64">
        <v>1</v>
      </c>
      <c r="U396" s="64"/>
      <c r="V396" s="64"/>
      <c r="W396" s="64"/>
      <c r="X396" s="64"/>
      <c r="Y396" s="64"/>
      <c r="Z396" s="64"/>
      <c r="AA396" s="64"/>
      <c r="AB396" s="64"/>
      <c r="AC396" s="64"/>
      <c r="AD396" s="64"/>
      <c r="AE396" s="64"/>
      <c r="AI396" s="23"/>
      <c r="AJ396" s="23"/>
    </row>
    <row r="397" spans="1:36" ht="12.75" customHeight="1" x14ac:dyDescent="0.2">
      <c r="A397" s="37"/>
      <c r="B397" s="37"/>
      <c r="C397" s="37"/>
      <c r="D397" s="37" t="s">
        <v>356</v>
      </c>
      <c r="E397" s="37"/>
      <c r="F397" s="37" t="s">
        <v>357</v>
      </c>
      <c r="H397" s="1">
        <v>0</v>
      </c>
      <c r="I397" s="1">
        <v>0</v>
      </c>
      <c r="J397" s="31">
        <v>1</v>
      </c>
      <c r="K397" s="31"/>
      <c r="L397" s="31"/>
      <c r="M397" s="31">
        <v>1</v>
      </c>
      <c r="N397" s="31">
        <v>2</v>
      </c>
      <c r="O397" s="31">
        <v>14</v>
      </c>
      <c r="P397" s="31">
        <v>3</v>
      </c>
      <c r="Q397" s="31">
        <v>2</v>
      </c>
      <c r="R397" s="31">
        <v>17</v>
      </c>
      <c r="S397" s="9">
        <v>2</v>
      </c>
      <c r="T397" s="58">
        <v>1</v>
      </c>
      <c r="U397" s="58">
        <v>2</v>
      </c>
      <c r="V397" s="58">
        <v>4</v>
      </c>
      <c r="W397" s="58">
        <v>7</v>
      </c>
      <c r="X397" s="58">
        <v>20</v>
      </c>
      <c r="Y397" s="58">
        <v>26</v>
      </c>
      <c r="Z397" s="58">
        <v>1</v>
      </c>
      <c r="AA397" s="58">
        <v>1</v>
      </c>
      <c r="AB397" s="64"/>
      <c r="AC397" s="64"/>
      <c r="AD397" s="64"/>
      <c r="AE397" s="64"/>
    </row>
    <row r="398" spans="1:36" ht="12.75" customHeight="1" x14ac:dyDescent="0.2">
      <c r="A398" s="37"/>
      <c r="B398" s="37"/>
      <c r="D398" s="41" t="s">
        <v>358</v>
      </c>
      <c r="E398" s="37"/>
      <c r="F398" s="37" t="s">
        <v>359</v>
      </c>
      <c r="H398" s="1">
        <v>47</v>
      </c>
      <c r="I398" s="1">
        <v>24</v>
      </c>
      <c r="J398" s="34">
        <v>29</v>
      </c>
      <c r="K398" s="34">
        <v>43</v>
      </c>
      <c r="L398" s="31">
        <v>47</v>
      </c>
      <c r="M398" s="31">
        <v>43</v>
      </c>
      <c r="N398" s="31">
        <v>54</v>
      </c>
      <c r="O398" s="31">
        <v>62</v>
      </c>
      <c r="P398" s="31">
        <v>80</v>
      </c>
      <c r="Q398" s="31">
        <v>115</v>
      </c>
      <c r="R398" s="31">
        <v>94</v>
      </c>
      <c r="S398" s="9">
        <v>103</v>
      </c>
      <c r="T398" s="58">
        <v>112</v>
      </c>
      <c r="U398" s="58">
        <v>137</v>
      </c>
      <c r="V398" s="58">
        <f>153+1</f>
        <v>154</v>
      </c>
      <c r="W398" s="58">
        <v>205</v>
      </c>
      <c r="X398" s="58">
        <v>328</v>
      </c>
      <c r="Y398" s="58">
        <f>234+16+5</f>
        <v>255</v>
      </c>
      <c r="Z398" s="58">
        <f>300+4</f>
        <v>304</v>
      </c>
      <c r="AA398" s="58">
        <v>264</v>
      </c>
      <c r="AB398" s="64"/>
      <c r="AC398" s="64"/>
      <c r="AD398" s="64"/>
      <c r="AE398" s="64"/>
    </row>
    <row r="399" spans="1:36" ht="12.75" customHeight="1" x14ac:dyDescent="0.2">
      <c r="A399" s="37"/>
      <c r="B399" s="37"/>
      <c r="C399" s="37"/>
      <c r="D399" s="38" t="s">
        <v>360</v>
      </c>
      <c r="E399" s="37"/>
      <c r="F399" s="37" t="s">
        <v>361</v>
      </c>
      <c r="H399" s="1">
        <v>0</v>
      </c>
      <c r="I399" s="1">
        <v>0</v>
      </c>
      <c r="J399" s="31"/>
      <c r="K399" s="31"/>
      <c r="L399" s="31"/>
      <c r="M399" s="31"/>
      <c r="N399" s="31"/>
      <c r="O399" s="31"/>
      <c r="P399" s="31"/>
      <c r="Q399" s="31"/>
      <c r="R399" s="31"/>
      <c r="S399" s="9"/>
      <c r="T399" s="58"/>
      <c r="U399" s="58"/>
      <c r="V399" s="58">
        <v>12</v>
      </c>
      <c r="W399" s="58">
        <v>38</v>
      </c>
      <c r="X399" s="58">
        <v>58</v>
      </c>
      <c r="Y399" s="58">
        <f>72-2</f>
        <v>70</v>
      </c>
      <c r="Z399" s="58">
        <f>77-3</f>
        <v>74</v>
      </c>
      <c r="AA399" s="58">
        <v>74</v>
      </c>
      <c r="AB399" s="64"/>
      <c r="AC399" s="64"/>
      <c r="AD399" s="64"/>
      <c r="AE399" s="64"/>
    </row>
    <row r="400" spans="1:36" s="8" customFormat="1" ht="12" customHeight="1" thickBot="1" x14ac:dyDescent="0.25">
      <c r="A400" s="37"/>
      <c r="B400" s="37"/>
      <c r="C400" s="37"/>
      <c r="D400" s="37" t="s">
        <v>362</v>
      </c>
      <c r="E400" s="37"/>
      <c r="F400" s="37" t="s">
        <v>363</v>
      </c>
      <c r="H400" s="78">
        <v>0</v>
      </c>
      <c r="I400" s="78">
        <v>0</v>
      </c>
      <c r="J400" s="31"/>
      <c r="K400" s="31"/>
      <c r="L400" s="31"/>
      <c r="M400" s="31"/>
      <c r="N400" s="31"/>
      <c r="O400" s="31">
        <v>0</v>
      </c>
      <c r="P400" s="31">
        <v>15</v>
      </c>
      <c r="Q400" s="31">
        <v>14</v>
      </c>
      <c r="R400" s="31"/>
      <c r="S400" s="9"/>
      <c r="T400" s="58"/>
      <c r="U400" s="58"/>
      <c r="V400" s="58"/>
      <c r="W400" s="58"/>
      <c r="X400" s="58"/>
      <c r="Y400" s="58"/>
      <c r="Z400" s="58"/>
      <c r="AA400" s="58"/>
      <c r="AB400" s="64"/>
      <c r="AC400" s="64"/>
      <c r="AD400" s="64"/>
      <c r="AE400" s="64"/>
      <c r="AI400" s="1"/>
      <c r="AJ400" s="1"/>
    </row>
    <row r="401" spans="1:36" s="8" customFormat="1" ht="12" customHeight="1" thickTop="1" x14ac:dyDescent="0.2">
      <c r="A401" s="37"/>
      <c r="B401" s="37"/>
      <c r="C401" s="37"/>
      <c r="D401" s="38"/>
      <c r="E401" s="42" t="s">
        <v>364</v>
      </c>
      <c r="F401" s="43"/>
      <c r="H401" s="69">
        <f>SUM(H396:H400)</f>
        <v>47</v>
      </c>
      <c r="I401" s="69">
        <f>SUM(I396:I400)</f>
        <v>24</v>
      </c>
      <c r="J401" s="69">
        <f t="shared" ref="J401:Q401" si="187">SUM(J396:J400)</f>
        <v>30</v>
      </c>
      <c r="K401" s="69">
        <f t="shared" si="187"/>
        <v>43</v>
      </c>
      <c r="L401" s="69">
        <f t="shared" si="187"/>
        <v>47</v>
      </c>
      <c r="M401" s="69">
        <f t="shared" si="187"/>
        <v>44</v>
      </c>
      <c r="N401" s="69">
        <f t="shared" si="187"/>
        <v>56</v>
      </c>
      <c r="O401" s="69">
        <f t="shared" si="187"/>
        <v>76</v>
      </c>
      <c r="P401" s="69">
        <f t="shared" si="187"/>
        <v>98</v>
      </c>
      <c r="Q401" s="69">
        <f t="shared" si="187"/>
        <v>131</v>
      </c>
      <c r="R401" s="69">
        <f t="shared" ref="R401:AA401" si="188">SUM(R393:R400)</f>
        <v>114</v>
      </c>
      <c r="S401" s="69">
        <f t="shared" si="188"/>
        <v>111</v>
      </c>
      <c r="T401" s="69">
        <f t="shared" si="188"/>
        <v>122</v>
      </c>
      <c r="U401" s="69">
        <f t="shared" si="188"/>
        <v>141</v>
      </c>
      <c r="V401" s="69">
        <f t="shared" si="188"/>
        <v>170</v>
      </c>
      <c r="W401" s="69">
        <f t="shared" si="188"/>
        <v>250</v>
      </c>
      <c r="X401" s="69">
        <f t="shared" si="188"/>
        <v>406</v>
      </c>
      <c r="Y401" s="69">
        <f t="shared" si="188"/>
        <v>351</v>
      </c>
      <c r="Z401" s="69">
        <f t="shared" si="188"/>
        <v>379</v>
      </c>
      <c r="AA401" s="69">
        <f t="shared" si="188"/>
        <v>339</v>
      </c>
      <c r="AB401" s="64"/>
      <c r="AC401" s="64"/>
      <c r="AD401" s="64"/>
      <c r="AE401" s="64"/>
    </row>
    <row r="402" spans="1:36" s="8" customFormat="1" ht="12" customHeight="1" thickBot="1" x14ac:dyDescent="0.25">
      <c r="A402" s="40"/>
      <c r="B402" s="37"/>
      <c r="C402" s="38"/>
      <c r="D402" s="38"/>
      <c r="E402" s="38"/>
      <c r="F402" s="44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59"/>
      <c r="AC402" s="59"/>
      <c r="AD402" s="59"/>
      <c r="AE402" s="59"/>
    </row>
    <row r="403" spans="1:36" ht="12" customHeight="1" thickTop="1" x14ac:dyDescent="0.2">
      <c r="A403" s="42" t="s">
        <v>365</v>
      </c>
      <c r="B403" s="42"/>
      <c r="C403" s="43"/>
      <c r="D403" s="43"/>
      <c r="E403" s="43"/>
      <c r="F403" s="43"/>
      <c r="H403" s="28">
        <f t="shared" ref="H403:AA403" si="189">H389+H391+H401</f>
        <v>567</v>
      </c>
      <c r="I403" s="28">
        <f t="shared" si="189"/>
        <v>596</v>
      </c>
      <c r="J403" s="28">
        <f t="shared" si="189"/>
        <v>643</v>
      </c>
      <c r="K403" s="28">
        <f t="shared" si="189"/>
        <v>641</v>
      </c>
      <c r="L403" s="28">
        <f t="shared" si="189"/>
        <v>710</v>
      </c>
      <c r="M403" s="28">
        <f t="shared" si="189"/>
        <v>753</v>
      </c>
      <c r="N403" s="28">
        <f t="shared" si="189"/>
        <v>960</v>
      </c>
      <c r="O403" s="28">
        <f t="shared" si="189"/>
        <v>1047</v>
      </c>
      <c r="P403" s="28">
        <f t="shared" si="189"/>
        <v>1065</v>
      </c>
      <c r="Q403" s="28">
        <f t="shared" si="189"/>
        <v>1035</v>
      </c>
      <c r="R403" s="28">
        <f t="shared" si="189"/>
        <v>1016</v>
      </c>
      <c r="S403" s="28">
        <f t="shared" si="189"/>
        <v>1035</v>
      </c>
      <c r="T403" s="28">
        <f t="shared" si="189"/>
        <v>1275</v>
      </c>
      <c r="U403" s="28">
        <f t="shared" si="189"/>
        <v>1381</v>
      </c>
      <c r="V403" s="28">
        <f t="shared" si="189"/>
        <v>1541</v>
      </c>
      <c r="W403" s="28">
        <f t="shared" si="189"/>
        <v>1691</v>
      </c>
      <c r="X403" s="28">
        <f t="shared" si="189"/>
        <v>1854</v>
      </c>
      <c r="Y403" s="28">
        <f t="shared" si="189"/>
        <v>1528</v>
      </c>
      <c r="Z403" s="28">
        <f t="shared" si="189"/>
        <v>1293</v>
      </c>
      <c r="AA403" s="28">
        <f t="shared" si="189"/>
        <v>1259</v>
      </c>
      <c r="AE403" s="59"/>
      <c r="AI403" s="8"/>
      <c r="AJ403" s="8"/>
    </row>
    <row r="404" spans="1:36" ht="12" customHeight="1" x14ac:dyDescent="0.2">
      <c r="A404" s="44"/>
      <c r="B404" s="44"/>
      <c r="C404" s="38"/>
      <c r="D404" s="38"/>
      <c r="E404" s="38"/>
      <c r="F404" s="38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E404" s="59"/>
    </row>
    <row r="405" spans="1:36" ht="12" customHeight="1" x14ac:dyDescent="0.2">
      <c r="A405" s="44"/>
      <c r="B405" s="44"/>
      <c r="C405" s="38"/>
      <c r="D405" s="38"/>
      <c r="E405" s="38"/>
      <c r="F405" s="38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E405" s="59"/>
    </row>
    <row r="406" spans="1:36" ht="12" customHeight="1" x14ac:dyDescent="0.2">
      <c r="A406" s="51" t="s">
        <v>366</v>
      </c>
      <c r="B406" s="37"/>
      <c r="C406" s="38"/>
      <c r="D406" s="37"/>
      <c r="E406" s="38"/>
      <c r="F406" s="38"/>
      <c r="H406" s="70">
        <f t="shared" ref="H406:AA406" si="190">H230+H403</f>
        <v>7064</v>
      </c>
      <c r="I406" s="70">
        <f t="shared" si="190"/>
        <v>7047</v>
      </c>
      <c r="J406" s="70">
        <f t="shared" si="190"/>
        <v>7043</v>
      </c>
      <c r="K406" s="70">
        <f t="shared" si="190"/>
        <v>7104</v>
      </c>
      <c r="L406" s="70">
        <f t="shared" si="190"/>
        <v>7257</v>
      </c>
      <c r="M406" s="70">
        <f t="shared" si="190"/>
        <v>7243</v>
      </c>
      <c r="N406" s="70">
        <f t="shared" si="190"/>
        <v>7457</v>
      </c>
      <c r="O406" s="70">
        <f t="shared" si="190"/>
        <v>7498</v>
      </c>
      <c r="P406" s="70">
        <f t="shared" si="190"/>
        <v>7477</v>
      </c>
      <c r="Q406" s="70">
        <f t="shared" si="190"/>
        <v>7409</v>
      </c>
      <c r="R406" s="70">
        <f t="shared" si="190"/>
        <v>7224</v>
      </c>
      <c r="S406" s="70">
        <f t="shared" si="190"/>
        <v>7094</v>
      </c>
      <c r="T406" s="70">
        <f t="shared" si="190"/>
        <v>7318</v>
      </c>
      <c r="U406" s="70">
        <f t="shared" si="190"/>
        <v>7439</v>
      </c>
      <c r="V406" s="70">
        <f t="shared" si="190"/>
        <v>7415</v>
      </c>
      <c r="W406" s="70">
        <f t="shared" si="190"/>
        <v>7539</v>
      </c>
      <c r="X406" s="70">
        <f t="shared" si="190"/>
        <v>7800</v>
      </c>
      <c r="Y406" s="70">
        <f t="shared" si="190"/>
        <v>7258</v>
      </c>
      <c r="Z406" s="70">
        <f t="shared" si="190"/>
        <v>6989</v>
      </c>
      <c r="AA406" s="70">
        <f t="shared" si="190"/>
        <v>6582</v>
      </c>
      <c r="AB406" s="64"/>
      <c r="AC406" s="64"/>
      <c r="AD406" s="64"/>
      <c r="AE406" s="64"/>
    </row>
    <row r="407" spans="1:36" ht="12" customHeight="1" x14ac:dyDescent="0.2">
      <c r="A407" s="51" t="s">
        <v>367</v>
      </c>
      <c r="B407" s="37"/>
      <c r="C407" s="38"/>
      <c r="D407" s="37"/>
      <c r="E407" s="38"/>
      <c r="F407" s="38"/>
      <c r="H407" s="70">
        <f t="shared" ref="H407:AA407" si="191">H231+H403</f>
        <v>6913</v>
      </c>
      <c r="I407" s="70">
        <f t="shared" si="191"/>
        <v>6900</v>
      </c>
      <c r="J407" s="70">
        <f t="shared" si="191"/>
        <v>6926</v>
      </c>
      <c r="K407" s="70">
        <f t="shared" si="191"/>
        <v>6958</v>
      </c>
      <c r="L407" s="70">
        <f t="shared" si="191"/>
        <v>7110</v>
      </c>
      <c r="M407" s="70">
        <f t="shared" si="191"/>
        <v>7098</v>
      </c>
      <c r="N407" s="70">
        <f t="shared" si="191"/>
        <v>7331</v>
      </c>
      <c r="O407" s="70">
        <f t="shared" si="191"/>
        <v>7357</v>
      </c>
      <c r="P407" s="70">
        <f t="shared" si="191"/>
        <v>7322</v>
      </c>
      <c r="Q407" s="70">
        <f t="shared" si="191"/>
        <v>7234</v>
      </c>
      <c r="R407" s="70">
        <f t="shared" si="191"/>
        <v>7056</v>
      </c>
      <c r="S407" s="70">
        <f t="shared" si="191"/>
        <v>6995</v>
      </c>
      <c r="T407" s="70">
        <f t="shared" si="191"/>
        <v>7224</v>
      </c>
      <c r="U407" s="70">
        <f t="shared" si="191"/>
        <v>7350</v>
      </c>
      <c r="V407" s="70">
        <f t="shared" si="191"/>
        <v>7337</v>
      </c>
      <c r="W407" s="70">
        <f t="shared" si="191"/>
        <v>7444</v>
      </c>
      <c r="X407" s="70">
        <f t="shared" si="191"/>
        <v>7705</v>
      </c>
      <c r="Y407" s="70">
        <f t="shared" si="191"/>
        <v>7178</v>
      </c>
      <c r="Z407" s="70">
        <f t="shared" si="191"/>
        <v>6900</v>
      </c>
      <c r="AA407" s="70">
        <f t="shared" si="191"/>
        <v>6511</v>
      </c>
      <c r="AB407" s="64"/>
      <c r="AC407" s="64"/>
      <c r="AD407" s="64"/>
      <c r="AE407" s="64"/>
    </row>
    <row r="408" spans="1:36" ht="12" customHeight="1" x14ac:dyDescent="0.2"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  <c r="AE408" s="64"/>
    </row>
    <row r="409" spans="1:36" ht="12" customHeight="1" x14ac:dyDescent="0.2"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36" ht="12" customHeight="1" x14ac:dyDescent="0.2"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36" ht="12" customHeight="1" x14ac:dyDescent="0.2"/>
    <row r="412" spans="1:36" ht="12" customHeight="1" x14ac:dyDescent="0.2">
      <c r="G412" s="1"/>
      <c r="H412" s="1"/>
      <c r="I412" s="1"/>
    </row>
    <row r="413" spans="1:36" ht="12" customHeight="1" x14ac:dyDescent="0.2">
      <c r="G413" s="1"/>
      <c r="H413" s="1"/>
      <c r="I413" s="1"/>
    </row>
    <row r="414" spans="1:36" ht="12" customHeight="1" x14ac:dyDescent="0.2">
      <c r="G414" s="1"/>
      <c r="H414" s="1"/>
      <c r="I414" s="1"/>
    </row>
    <row r="415" spans="1:36" ht="12" customHeight="1" x14ac:dyDescent="0.2">
      <c r="G415" s="1"/>
      <c r="H415" s="1"/>
      <c r="I415" s="1"/>
      <c r="R415" s="62"/>
      <c r="S415" s="62"/>
      <c r="T415" s="62"/>
      <c r="U415" s="62"/>
      <c r="V415" s="62"/>
      <c r="W415" s="62"/>
      <c r="X415" s="62"/>
      <c r="Y415" s="62"/>
      <c r="Z415" s="62"/>
      <c r="AA415" s="62"/>
    </row>
    <row r="416" spans="1:36" ht="12" customHeight="1" x14ac:dyDescent="0.2">
      <c r="G416" s="1"/>
      <c r="H416" s="1"/>
      <c r="I416" s="1"/>
      <c r="R416" s="62"/>
      <c r="S416" s="62"/>
      <c r="T416" s="62"/>
      <c r="U416" s="62"/>
      <c r="V416" s="62"/>
      <c r="W416" s="62"/>
      <c r="X416" s="62"/>
      <c r="Y416" s="62"/>
      <c r="Z416" s="62"/>
      <c r="AA416" s="62"/>
    </row>
    <row r="417" spans="7:31" ht="12" customHeight="1" x14ac:dyDescent="0.2">
      <c r="G417" s="1"/>
      <c r="H417" s="1"/>
      <c r="I417" s="1"/>
    </row>
    <row r="418" spans="7:31" ht="12" customHeight="1" x14ac:dyDescent="0.2">
      <c r="G418" s="1"/>
      <c r="H418" s="1"/>
      <c r="I418" s="1"/>
      <c r="AE418" s="59"/>
    </row>
    <row r="419" spans="7:31" ht="12" customHeight="1" x14ac:dyDescent="0.2">
      <c r="G419" s="1"/>
      <c r="H419" s="1"/>
      <c r="I419" s="1"/>
      <c r="AE419" s="59"/>
    </row>
    <row r="420" spans="7:31" x14ac:dyDescent="0.2">
      <c r="AE420" s="59"/>
    </row>
    <row r="421" spans="7:31" x14ac:dyDescent="0.2">
      <c r="AE421" s="59"/>
    </row>
    <row r="422" spans="7:31" x14ac:dyDescent="0.2">
      <c r="AE422" s="59"/>
    </row>
    <row r="423" spans="7:31" x14ac:dyDescent="0.2">
      <c r="AE423" s="59"/>
    </row>
    <row r="424" spans="7:31" x14ac:dyDescent="0.2">
      <c r="AE424" s="59"/>
    </row>
    <row r="425" spans="7:31" x14ac:dyDescent="0.2">
      <c r="AE425" s="59"/>
    </row>
  </sheetData>
  <printOptions gridLines="1"/>
  <pageMargins left="0.25" right="0.25" top="0.75" bottom="0.75" header="0.3" footer="0.3"/>
  <pageSetup scale="67" fitToHeight="25" orientation="landscape" r:id="rId1"/>
  <rowBreaks count="7" manualBreakCount="7">
    <brk id="50" max="28" man="1"/>
    <brk id="96" max="28" man="1"/>
    <brk id="137" max="28" man="1"/>
    <brk id="233" max="28" man="1"/>
    <brk id="265" max="28" man="1"/>
    <brk id="305" max="28" man="1"/>
    <brk id="351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</vt:lpstr>
      <vt:lpstr>final!Print_Area</vt:lpstr>
      <vt:lpstr>final!Print_Titles</vt:lpstr>
    </vt:vector>
  </TitlesOfParts>
  <Company>Campus Technology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SUNY Cortland</cp:lastModifiedBy>
  <cp:lastPrinted>2018-01-31T17:49:30Z</cp:lastPrinted>
  <dcterms:created xsi:type="dcterms:W3CDTF">2015-12-17T15:38:00Z</dcterms:created>
  <dcterms:modified xsi:type="dcterms:W3CDTF">2018-04-24T17:00:22Z</dcterms:modified>
</cp:coreProperties>
</file>