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I:\Department Annual Reports\2021-22\Enrollment 20-yr\"/>
    </mc:Choice>
  </mc:AlternateContent>
  <xr:revisionPtr revIDLastSave="0" documentId="13_ncr:1_{2221E0CA-07D5-49C5-9316-D79E5E8D5EE9}" xr6:coauthVersionLast="47" xr6:coauthVersionMax="47" xr10:uidLastSave="{00000000-0000-0000-0000-000000000000}"/>
  <bookViews>
    <workbookView xWindow="23880" yWindow="-2910" windowWidth="29040" windowHeight="16440" tabRatio="725" xr2:uid="{00000000-000D-0000-FFFF-FFFF00000000}"/>
  </bookViews>
  <sheets>
    <sheet name="final" sheetId="8" r:id="rId1"/>
  </sheets>
  <definedNames>
    <definedName name="_xlnm.Print_Area" localSheetId="0">final!$A:$AB</definedName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3" i="8" l="1"/>
  <c r="I413" i="8" l="1"/>
  <c r="I401" i="8"/>
  <c r="I400" i="8"/>
  <c r="I399" i="8"/>
  <c r="I392" i="8"/>
  <c r="I373" i="8"/>
  <c r="I372" i="8"/>
  <c r="I356" i="8"/>
  <c r="I343" i="8"/>
  <c r="I341" i="8"/>
  <c r="I326" i="8"/>
  <c r="I404" i="8" s="1"/>
  <c r="I309" i="8"/>
  <c r="I308" i="8"/>
  <c r="I396" i="8" s="1"/>
  <c r="I307" i="8"/>
  <c r="I406" i="8" s="1"/>
  <c r="I305" i="8"/>
  <c r="I304" i="8"/>
  <c r="I266" i="8"/>
  <c r="I253" i="8"/>
  <c r="I235" i="8"/>
  <c r="I223" i="8"/>
  <c r="I216" i="8"/>
  <c r="I201" i="8"/>
  <c r="I200" i="8"/>
  <c r="I158" i="8"/>
  <c r="I157" i="8"/>
  <c r="I159" i="8" s="1"/>
  <c r="I171" i="8" s="1"/>
  <c r="I135" i="8"/>
  <c r="I219" i="8" s="1"/>
  <c r="I134" i="8"/>
  <c r="I132" i="8"/>
  <c r="I131" i="8"/>
  <c r="I79" i="8"/>
  <c r="I136" i="8" l="1"/>
  <c r="I140" i="8" s="1"/>
  <c r="I225" i="8" s="1"/>
  <c r="I218" i="8"/>
  <c r="I220" i="8" s="1"/>
  <c r="I395" i="8"/>
  <c r="I310" i="8"/>
  <c r="I398" i="8" s="1"/>
  <c r="I311" i="8" l="1"/>
  <c r="I402" i="8"/>
  <c r="I415" i="8" s="1"/>
  <c r="I397" i="8"/>
  <c r="I237" i="8"/>
  <c r="I221" i="8"/>
  <c r="I238" i="8" l="1"/>
  <c r="I419" i="8" s="1"/>
  <c r="I418" i="8"/>
  <c r="H401" i="8"/>
  <c r="H392" i="8" l="1"/>
  <c r="J413" i="8" l="1"/>
  <c r="J401" i="8"/>
  <c r="J400" i="8"/>
  <c r="J399" i="8"/>
  <c r="J392" i="8"/>
  <c r="J373" i="8"/>
  <c r="J372" i="8"/>
  <c r="J356" i="8"/>
  <c r="J343" i="8"/>
  <c r="J341" i="8"/>
  <c r="J326" i="8"/>
  <c r="J404" i="8" s="1"/>
  <c r="J308" i="8"/>
  <c r="J307" i="8"/>
  <c r="J406" i="8" s="1"/>
  <c r="J305" i="8"/>
  <c r="J304" i="8"/>
  <c r="J266" i="8"/>
  <c r="J309" i="8" s="1"/>
  <c r="J253" i="8"/>
  <c r="J235" i="8"/>
  <c r="J223" i="8"/>
  <c r="J216" i="8"/>
  <c r="J201" i="8"/>
  <c r="J200" i="8"/>
  <c r="J158" i="8"/>
  <c r="J157" i="8"/>
  <c r="J135" i="8"/>
  <c r="J134" i="8"/>
  <c r="J132" i="8"/>
  <c r="J131" i="8"/>
  <c r="J79" i="8"/>
  <c r="J219" i="8" l="1"/>
  <c r="J159" i="8"/>
  <c r="J171" i="8" s="1"/>
  <c r="J136" i="8"/>
  <c r="J140" i="8" s="1"/>
  <c r="J218" i="8"/>
  <c r="J396" i="8"/>
  <c r="J310" i="8"/>
  <c r="J398" i="8" s="1"/>
  <c r="J395" i="8"/>
  <c r="AA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J220" i="8" l="1"/>
  <c r="J225" i="8"/>
  <c r="J237" i="8" s="1"/>
  <c r="J311" i="8"/>
  <c r="J402" i="8"/>
  <c r="J415" i="8" s="1"/>
  <c r="J397" i="8"/>
  <c r="J238" i="8"/>
  <c r="L341" i="8"/>
  <c r="K341" i="8"/>
  <c r="H341" i="8"/>
  <c r="J221" i="8" l="1"/>
  <c r="J418" i="8"/>
  <c r="J419" i="8"/>
  <c r="H158" i="8" l="1"/>
  <c r="H157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K200" i="8"/>
  <c r="L200" i="8"/>
  <c r="M200" i="8"/>
  <c r="N200" i="8"/>
  <c r="O200" i="8"/>
  <c r="P200" i="8"/>
  <c r="Q200" i="8"/>
  <c r="R200" i="8"/>
  <c r="R218" i="8" s="1"/>
  <c r="S200" i="8"/>
  <c r="T200" i="8"/>
  <c r="U200" i="8"/>
  <c r="V200" i="8"/>
  <c r="W200" i="8"/>
  <c r="X200" i="8"/>
  <c r="Y200" i="8"/>
  <c r="Z200" i="8"/>
  <c r="AA200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AA216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Z223" i="8"/>
  <c r="AA223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Z235" i="8"/>
  <c r="AA235" i="8"/>
  <c r="Z249" i="8"/>
  <c r="Z253" i="8" s="1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AA253" i="8"/>
  <c r="Z262" i="8"/>
  <c r="Z263" i="8"/>
  <c r="Z264" i="8"/>
  <c r="K266" i="8"/>
  <c r="K309" i="8" s="1"/>
  <c r="L266" i="8"/>
  <c r="L309" i="8" s="1"/>
  <c r="M266" i="8"/>
  <c r="M309" i="8" s="1"/>
  <c r="N266" i="8"/>
  <c r="N309" i="8" s="1"/>
  <c r="O266" i="8"/>
  <c r="O309" i="8" s="1"/>
  <c r="P266" i="8"/>
  <c r="P309" i="8" s="1"/>
  <c r="Q266" i="8"/>
  <c r="Q309" i="8" s="1"/>
  <c r="R266" i="8"/>
  <c r="R309" i="8" s="1"/>
  <c r="S266" i="8"/>
  <c r="S309" i="8" s="1"/>
  <c r="T266" i="8"/>
  <c r="U266" i="8"/>
  <c r="V266" i="8"/>
  <c r="W266" i="8"/>
  <c r="X266" i="8"/>
  <c r="Y266" i="8"/>
  <c r="AA266" i="8"/>
  <c r="Z269" i="8"/>
  <c r="Z275" i="8"/>
  <c r="Z276" i="8"/>
  <c r="Z278" i="8"/>
  <c r="Z287" i="8"/>
  <c r="Z293" i="8"/>
  <c r="K304" i="8"/>
  <c r="L304" i="8"/>
  <c r="M304" i="8"/>
  <c r="N304" i="8"/>
  <c r="O304" i="8"/>
  <c r="P304" i="8"/>
  <c r="Q304" i="8"/>
  <c r="R304" i="8"/>
  <c r="S304" i="8"/>
  <c r="T304" i="8"/>
  <c r="T308" i="8" s="1"/>
  <c r="U304" i="8"/>
  <c r="U308" i="8" s="1"/>
  <c r="V304" i="8"/>
  <c r="V308" i="8" s="1"/>
  <c r="W304" i="8"/>
  <c r="W308" i="8" s="1"/>
  <c r="X304" i="8"/>
  <c r="X308" i="8" s="1"/>
  <c r="Y304" i="8"/>
  <c r="Y308" i="8" s="1"/>
  <c r="Z304" i="8"/>
  <c r="AA304" i="8"/>
  <c r="AA308" i="8" s="1"/>
  <c r="K305" i="8"/>
  <c r="L305" i="8"/>
  <c r="M305" i="8"/>
  <c r="N305" i="8"/>
  <c r="O305" i="8"/>
  <c r="P305" i="8"/>
  <c r="Q305" i="8"/>
  <c r="R305" i="8"/>
  <c r="S305" i="8"/>
  <c r="T305" i="8"/>
  <c r="T309" i="8" s="1"/>
  <c r="U305" i="8"/>
  <c r="U309" i="8" s="1"/>
  <c r="V305" i="8"/>
  <c r="V309" i="8" s="1"/>
  <c r="W305" i="8"/>
  <c r="W309" i="8" s="1"/>
  <c r="X305" i="8"/>
  <c r="X309" i="8" s="1"/>
  <c r="Y305" i="8"/>
  <c r="Y309" i="8" s="1"/>
  <c r="Z305" i="8"/>
  <c r="AA305" i="8"/>
  <c r="AA309" i="8" s="1"/>
  <c r="K307" i="8"/>
  <c r="K406" i="8" s="1"/>
  <c r="L307" i="8"/>
  <c r="L406" i="8" s="1"/>
  <c r="M307" i="8"/>
  <c r="N307" i="8"/>
  <c r="N395" i="8" s="1"/>
  <c r="O307" i="8"/>
  <c r="O406" i="8" s="1"/>
  <c r="P307" i="8"/>
  <c r="P406" i="8" s="1"/>
  <c r="Q307" i="8"/>
  <c r="R307" i="8"/>
  <c r="R395" i="8" s="1"/>
  <c r="S307" i="8"/>
  <c r="S395" i="8" s="1"/>
  <c r="T307" i="8"/>
  <c r="T406" i="8" s="1"/>
  <c r="U307" i="8"/>
  <c r="V307" i="8"/>
  <c r="V395" i="8" s="1"/>
  <c r="W307" i="8"/>
  <c r="W395" i="8" s="1"/>
  <c r="X307" i="8"/>
  <c r="X395" i="8" s="1"/>
  <c r="Y307" i="8"/>
  <c r="Z307" i="8"/>
  <c r="Z395" i="8" s="1"/>
  <c r="AA307" i="8"/>
  <c r="AA395" i="8" s="1"/>
  <c r="K308" i="8"/>
  <c r="L308" i="8"/>
  <c r="M308" i="8"/>
  <c r="N308" i="8"/>
  <c r="O308" i="8"/>
  <c r="P308" i="8"/>
  <c r="Q308" i="8"/>
  <c r="R308" i="8"/>
  <c r="S308" i="8"/>
  <c r="Z314" i="8"/>
  <c r="Z315" i="8"/>
  <c r="Z321" i="8"/>
  <c r="Z326" i="8" s="1"/>
  <c r="Z404" i="8" s="1"/>
  <c r="K326" i="8"/>
  <c r="K404" i="8" s="1"/>
  <c r="L326" i="8"/>
  <c r="L404" i="8" s="1"/>
  <c r="M326" i="8"/>
  <c r="M404" i="8" s="1"/>
  <c r="N326" i="8"/>
  <c r="N404" i="8" s="1"/>
  <c r="O326" i="8"/>
  <c r="O404" i="8" s="1"/>
  <c r="P326" i="8"/>
  <c r="P404" i="8" s="1"/>
  <c r="Q326" i="8"/>
  <c r="Q404" i="8" s="1"/>
  <c r="R326" i="8"/>
  <c r="R404" i="8" s="1"/>
  <c r="S326" i="8"/>
  <c r="S404" i="8" s="1"/>
  <c r="T326" i="8"/>
  <c r="T404" i="8" s="1"/>
  <c r="U326" i="8"/>
  <c r="U404" i="8" s="1"/>
  <c r="V326" i="8"/>
  <c r="V404" i="8" s="1"/>
  <c r="W326" i="8"/>
  <c r="W404" i="8" s="1"/>
  <c r="X326" i="8"/>
  <c r="X404" i="8" s="1"/>
  <c r="Y326" i="8"/>
  <c r="Y404" i="8" s="1"/>
  <c r="AA326" i="8"/>
  <c r="AA404" i="8" s="1"/>
  <c r="Z336" i="8"/>
  <c r="Z340" i="8"/>
  <c r="T343" i="8"/>
  <c r="U343" i="8"/>
  <c r="V343" i="8"/>
  <c r="W343" i="8"/>
  <c r="X343" i="8"/>
  <c r="Y343" i="8"/>
  <c r="AA343" i="8"/>
  <c r="K343" i="8"/>
  <c r="L343" i="8"/>
  <c r="M343" i="8"/>
  <c r="N343" i="8"/>
  <c r="O343" i="8"/>
  <c r="P343" i="8"/>
  <c r="Q343" i="8"/>
  <c r="R343" i="8"/>
  <c r="S343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Z356" i="8"/>
  <c r="AA356" i="8"/>
  <c r="Z362" i="8"/>
  <c r="N370" i="8"/>
  <c r="N392" i="8" s="1"/>
  <c r="K372" i="8"/>
  <c r="L372" i="8"/>
  <c r="M372" i="8"/>
  <c r="O372" i="8"/>
  <c r="P372" i="8"/>
  <c r="Q372" i="8"/>
  <c r="R372" i="8"/>
  <c r="S372" i="8"/>
  <c r="T372" i="8"/>
  <c r="U372" i="8"/>
  <c r="V372" i="8"/>
  <c r="W372" i="8"/>
  <c r="X372" i="8"/>
  <c r="Y372" i="8"/>
  <c r="AA372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Z373" i="8"/>
  <c r="AA373" i="8"/>
  <c r="K392" i="8"/>
  <c r="L392" i="8"/>
  <c r="M392" i="8"/>
  <c r="O392" i="8"/>
  <c r="P392" i="8"/>
  <c r="Q392" i="8"/>
  <c r="R392" i="8"/>
  <c r="S392" i="8"/>
  <c r="T392" i="8"/>
  <c r="U392" i="8"/>
  <c r="V392" i="8"/>
  <c r="W392" i="8"/>
  <c r="X392" i="8"/>
  <c r="Y392" i="8"/>
  <c r="AA392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Z399" i="8"/>
  <c r="AA399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Z400" i="8"/>
  <c r="AA400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AA401" i="8"/>
  <c r="Z410" i="8"/>
  <c r="Z413" i="8" s="1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AA413" i="8"/>
  <c r="Z218" i="8" l="1"/>
  <c r="S219" i="8"/>
  <c r="L395" i="8"/>
  <c r="V218" i="8"/>
  <c r="N372" i="8"/>
  <c r="T395" i="8"/>
  <c r="Z401" i="8"/>
  <c r="R136" i="8"/>
  <c r="R140" i="8" s="1"/>
  <c r="O219" i="8"/>
  <c r="K219" i="8"/>
  <c r="U219" i="8"/>
  <c r="AA219" i="8"/>
  <c r="N218" i="8"/>
  <c r="Z341" i="8"/>
  <c r="Z343" i="8" s="1"/>
  <c r="R406" i="8"/>
  <c r="K396" i="8"/>
  <c r="S396" i="8"/>
  <c r="N406" i="8"/>
  <c r="O396" i="8"/>
  <c r="R219" i="8"/>
  <c r="R220" i="8" s="1"/>
  <c r="M218" i="8"/>
  <c r="M219" i="8"/>
  <c r="L218" i="8"/>
  <c r="Z219" i="8"/>
  <c r="Z220" i="8" s="1"/>
  <c r="Q218" i="8"/>
  <c r="V136" i="8"/>
  <c r="V140" i="8" s="1"/>
  <c r="N219" i="8"/>
  <c r="Y218" i="8"/>
  <c r="N159" i="8"/>
  <c r="N171" i="8" s="1"/>
  <c r="W219" i="8"/>
  <c r="Z136" i="8"/>
  <c r="Z140" i="8" s="1"/>
  <c r="N136" i="8"/>
  <c r="N140" i="8" s="1"/>
  <c r="Z266" i="8"/>
  <c r="U218" i="8"/>
  <c r="V219" i="8"/>
  <c r="T310" i="8"/>
  <c r="T398" i="8" s="1"/>
  <c r="T402" i="8" s="1"/>
  <c r="T415" i="8" s="1"/>
  <c r="L310" i="8"/>
  <c r="L398" i="8" s="1"/>
  <c r="L402" i="8" s="1"/>
  <c r="L415" i="8" s="1"/>
  <c r="Z309" i="8"/>
  <c r="Z159" i="8"/>
  <c r="Z171" i="8" s="1"/>
  <c r="V159" i="8"/>
  <c r="V171" i="8" s="1"/>
  <c r="R159" i="8"/>
  <c r="R171" i="8" s="1"/>
  <c r="N396" i="8"/>
  <c r="Y159" i="8"/>
  <c r="Y171" i="8" s="1"/>
  <c r="U159" i="8"/>
  <c r="U171" i="8" s="1"/>
  <c r="M159" i="8"/>
  <c r="M171" i="8" s="1"/>
  <c r="Y136" i="8"/>
  <c r="Y140" i="8" s="1"/>
  <c r="U136" i="8"/>
  <c r="U140" i="8" s="1"/>
  <c r="Q136" i="8"/>
  <c r="Q140" i="8" s="1"/>
  <c r="M136" i="8"/>
  <c r="M140" i="8" s="1"/>
  <c r="K310" i="8"/>
  <c r="K398" i="8" s="1"/>
  <c r="K402" i="8" s="1"/>
  <c r="K415" i="8" s="1"/>
  <c r="Q219" i="8"/>
  <c r="X218" i="8"/>
  <c r="T218" i="8"/>
  <c r="P218" i="8"/>
  <c r="S406" i="8"/>
  <c r="Y396" i="8"/>
  <c r="W159" i="8"/>
  <c r="W171" i="8" s="1"/>
  <c r="S159" i="8"/>
  <c r="S171" i="8" s="1"/>
  <c r="O159" i="8"/>
  <c r="O171" i="8" s="1"/>
  <c r="K395" i="8"/>
  <c r="M396" i="8"/>
  <c r="O310" i="8"/>
  <c r="O398" i="8" s="1"/>
  <c r="O402" i="8" s="1"/>
  <c r="O415" i="8" s="1"/>
  <c r="O395" i="8"/>
  <c r="AA396" i="8"/>
  <c r="W396" i="8"/>
  <c r="Y219" i="8"/>
  <c r="Q159" i="8"/>
  <c r="Q171" i="8" s="1"/>
  <c r="X159" i="8"/>
  <c r="X171" i="8" s="1"/>
  <c r="T159" i="8"/>
  <c r="T171" i="8" s="1"/>
  <c r="P159" i="8"/>
  <c r="P171" i="8" s="1"/>
  <c r="L159" i="8"/>
  <c r="L171" i="8" s="1"/>
  <c r="K159" i="8"/>
  <c r="K171" i="8" s="1"/>
  <c r="X396" i="8"/>
  <c r="T396" i="8"/>
  <c r="P396" i="8"/>
  <c r="L396" i="8"/>
  <c r="N310" i="8"/>
  <c r="N398" i="8" s="1"/>
  <c r="AA310" i="8"/>
  <c r="AA398" i="8" s="1"/>
  <c r="W310" i="8"/>
  <c r="W398" i="8" s="1"/>
  <c r="S310" i="8"/>
  <c r="S398" i="8" s="1"/>
  <c r="S402" i="8" s="1"/>
  <c r="S415" i="8" s="1"/>
  <c r="U396" i="8"/>
  <c r="Q396" i="8"/>
  <c r="X310" i="8"/>
  <c r="X311" i="8" s="1"/>
  <c r="AA159" i="8"/>
  <c r="AA171" i="8" s="1"/>
  <c r="P395" i="8"/>
  <c r="Z372" i="8"/>
  <c r="Z392" i="8"/>
  <c r="Q310" i="8"/>
  <c r="Q395" i="8"/>
  <c r="Q406" i="8"/>
  <c r="V310" i="8"/>
  <c r="V396" i="8"/>
  <c r="R310" i="8"/>
  <c r="R396" i="8"/>
  <c r="Y310" i="8"/>
  <c r="Y395" i="8"/>
  <c r="U310" i="8"/>
  <c r="U395" i="8"/>
  <c r="U406" i="8"/>
  <c r="M310" i="8"/>
  <c r="M395" i="8"/>
  <c r="M406" i="8"/>
  <c r="Z308" i="8"/>
  <c r="P310" i="8"/>
  <c r="X136" i="8"/>
  <c r="X140" i="8" s="1"/>
  <c r="X219" i="8"/>
  <c r="T136" i="8"/>
  <c r="T140" i="8" s="1"/>
  <c r="T219" i="8"/>
  <c r="P136" i="8"/>
  <c r="P140" i="8" s="1"/>
  <c r="P219" i="8"/>
  <c r="L136" i="8"/>
  <c r="L140" i="8" s="1"/>
  <c r="L219" i="8"/>
  <c r="AA218" i="8"/>
  <c r="AA136" i="8"/>
  <c r="AA140" i="8" s="1"/>
  <c r="W218" i="8"/>
  <c r="W136" i="8"/>
  <c r="W140" i="8" s="1"/>
  <c r="S218" i="8"/>
  <c r="S220" i="8" s="1"/>
  <c r="S136" i="8"/>
  <c r="S140" i="8" s="1"/>
  <c r="O218" i="8"/>
  <c r="O136" i="8"/>
  <c r="O140" i="8" s="1"/>
  <c r="K218" i="8"/>
  <c r="K136" i="8"/>
  <c r="K140" i="8" s="1"/>
  <c r="L220" i="8" l="1"/>
  <c r="V220" i="8"/>
  <c r="Y220" i="8"/>
  <c r="W225" i="8"/>
  <c r="R225" i="8"/>
  <c r="R221" i="8" s="1"/>
  <c r="O220" i="8"/>
  <c r="K220" i="8"/>
  <c r="P225" i="8"/>
  <c r="P221" i="8" s="1"/>
  <c r="O225" i="8"/>
  <c r="O237" i="8" s="1"/>
  <c r="L311" i="8"/>
  <c r="Q220" i="8"/>
  <c r="N220" i="8"/>
  <c r="N221" i="8" s="1"/>
  <c r="Y225" i="8"/>
  <c r="Y237" i="8" s="1"/>
  <c r="M220" i="8"/>
  <c r="U220" i="8"/>
  <c r="P220" i="8"/>
  <c r="X225" i="8"/>
  <c r="X237" i="8" s="1"/>
  <c r="K311" i="8"/>
  <c r="U225" i="8"/>
  <c r="N225" i="8"/>
  <c r="N237" i="8" s="1"/>
  <c r="N238" i="8" s="1"/>
  <c r="K397" i="8"/>
  <c r="AA220" i="8"/>
  <c r="T397" i="8"/>
  <c r="O311" i="8"/>
  <c r="L225" i="8"/>
  <c r="L237" i="8" s="1"/>
  <c r="X220" i="8"/>
  <c r="AA397" i="8"/>
  <c r="L397" i="8"/>
  <c r="W220" i="8"/>
  <c r="W221" i="8" s="1"/>
  <c r="W311" i="8"/>
  <c r="N311" i="8"/>
  <c r="K225" i="8"/>
  <c r="K237" i="8" s="1"/>
  <c r="V225" i="8"/>
  <c r="V237" i="8" s="1"/>
  <c r="V238" i="8" s="1"/>
  <c r="Z225" i="8"/>
  <c r="Z221" i="8" s="1"/>
  <c r="M225" i="8"/>
  <c r="M237" i="8" s="1"/>
  <c r="T220" i="8"/>
  <c r="T311" i="8"/>
  <c r="T225" i="8"/>
  <c r="T237" i="8" s="1"/>
  <c r="Q225" i="8"/>
  <c r="AA311" i="8"/>
  <c r="AA402" i="8"/>
  <c r="AA415" i="8" s="1"/>
  <c r="R237" i="8"/>
  <c r="R238" i="8" s="1"/>
  <c r="S225" i="8"/>
  <c r="S221" i="8" s="1"/>
  <c r="S311" i="8"/>
  <c r="S397" i="8"/>
  <c r="O397" i="8"/>
  <c r="X398" i="8"/>
  <c r="X402" i="8" s="1"/>
  <c r="X415" i="8" s="1"/>
  <c r="W402" i="8"/>
  <c r="W415" i="8" s="1"/>
  <c r="W397" i="8"/>
  <c r="AA225" i="8"/>
  <c r="L221" i="8"/>
  <c r="P311" i="8"/>
  <c r="P398" i="8"/>
  <c r="N402" i="8"/>
  <c r="N415" i="8" s="1"/>
  <c r="N397" i="8"/>
  <c r="W237" i="8"/>
  <c r="Z310" i="8"/>
  <c r="Z396" i="8"/>
  <c r="U398" i="8"/>
  <c r="U311" i="8"/>
  <c r="R311" i="8"/>
  <c r="R398" i="8"/>
  <c r="M398" i="8"/>
  <c r="M311" i="8"/>
  <c r="Y398" i="8"/>
  <c r="Y311" i="8"/>
  <c r="V311" i="8"/>
  <c r="V398" i="8"/>
  <c r="Q398" i="8"/>
  <c r="Q311" i="8"/>
  <c r="N418" i="8" l="1"/>
  <c r="P237" i="8"/>
  <c r="S237" i="8"/>
  <c r="V221" i="8"/>
  <c r="U221" i="8"/>
  <c r="Q221" i="8"/>
  <c r="U237" i="8"/>
  <c r="U238" i="8" s="1"/>
  <c r="O221" i="8"/>
  <c r="X221" i="8"/>
  <c r="Y221" i="8"/>
  <c r="AA221" i="8"/>
  <c r="X397" i="8"/>
  <c r="K221" i="8"/>
  <c r="Z237" i="8"/>
  <c r="Z238" i="8" s="1"/>
  <c r="M221" i="8"/>
  <c r="T221" i="8"/>
  <c r="Q237" i="8"/>
  <c r="AA237" i="8"/>
  <c r="AA418" i="8" s="1"/>
  <c r="N419" i="8"/>
  <c r="M402" i="8"/>
  <c r="M415" i="8" s="1"/>
  <c r="M418" i="8" s="1"/>
  <c r="M397" i="8"/>
  <c r="U402" i="8"/>
  <c r="U415" i="8" s="1"/>
  <c r="U397" i="8"/>
  <c r="P238" i="8"/>
  <c r="K238" i="8"/>
  <c r="K419" i="8" s="1"/>
  <c r="K418" i="8"/>
  <c r="Y238" i="8"/>
  <c r="Q402" i="8"/>
  <c r="Q415" i="8" s="1"/>
  <c r="Q397" i="8"/>
  <c r="Y402" i="8"/>
  <c r="Y415" i="8" s="1"/>
  <c r="Y418" i="8" s="1"/>
  <c r="Y397" i="8"/>
  <c r="Z311" i="8"/>
  <c r="Z398" i="8"/>
  <c r="M238" i="8"/>
  <c r="R402" i="8"/>
  <c r="R415" i="8" s="1"/>
  <c r="R418" i="8" s="1"/>
  <c r="R397" i="8"/>
  <c r="W238" i="8"/>
  <c r="W419" i="8" s="1"/>
  <c r="W418" i="8"/>
  <c r="T238" i="8"/>
  <c r="T419" i="8" s="1"/>
  <c r="T418" i="8"/>
  <c r="X238" i="8"/>
  <c r="X419" i="8" s="1"/>
  <c r="X418" i="8"/>
  <c r="V402" i="8"/>
  <c r="V415" i="8" s="1"/>
  <c r="V418" i="8" s="1"/>
  <c r="V397" i="8"/>
  <c r="S238" i="8"/>
  <c r="S419" i="8" s="1"/>
  <c r="S418" i="8"/>
  <c r="O238" i="8"/>
  <c r="O419" i="8" s="1"/>
  <c r="O418" i="8"/>
  <c r="P397" i="8"/>
  <c r="P402" i="8"/>
  <c r="P415" i="8" s="1"/>
  <c r="P418" i="8" s="1"/>
  <c r="L238" i="8"/>
  <c r="L419" i="8" s="1"/>
  <c r="L418" i="8"/>
  <c r="U419" i="8" l="1"/>
  <c r="U418" i="8"/>
  <c r="AA238" i="8"/>
  <c r="AA419" i="8" s="1"/>
  <c r="M419" i="8"/>
  <c r="Q418" i="8"/>
  <c r="Q238" i="8"/>
  <c r="Q419" i="8" s="1"/>
  <c r="Y419" i="8"/>
  <c r="P419" i="8"/>
  <c r="V419" i="8"/>
  <c r="Z402" i="8"/>
  <c r="Z415" i="8" s="1"/>
  <c r="Z397" i="8"/>
  <c r="R419" i="8"/>
  <c r="Z418" i="8" l="1"/>
  <c r="Z419" i="8"/>
  <c r="H373" i="8" l="1"/>
  <c r="H372" i="8"/>
  <c r="H79" i="8" l="1"/>
  <c r="H413" i="8"/>
  <c r="H400" i="8"/>
  <c r="H399" i="8"/>
  <c r="H356" i="8"/>
  <c r="H343" i="8"/>
  <c r="H326" i="8"/>
  <c r="H404" i="8" s="1"/>
  <c r="H308" i="8"/>
  <c r="H307" i="8"/>
  <c r="H305" i="8"/>
  <c r="H304" i="8"/>
  <c r="H266" i="8"/>
  <c r="H309" i="8" s="1"/>
  <c r="H253" i="8"/>
  <c r="H235" i="8"/>
  <c r="H216" i="8"/>
  <c r="H201" i="8"/>
  <c r="H200" i="8"/>
  <c r="H135" i="8"/>
  <c r="H134" i="8"/>
  <c r="H132" i="8"/>
  <c r="H131" i="8"/>
  <c r="H406" i="8" l="1"/>
  <c r="H395" i="8"/>
  <c r="H396" i="8"/>
  <c r="H159" i="8"/>
  <c r="H171" i="8" s="1"/>
  <c r="H219" i="8"/>
  <c r="H136" i="8"/>
  <c r="H140" i="8" s="1"/>
  <c r="H310" i="8"/>
  <c r="H398" i="8" s="1"/>
  <c r="H218" i="8"/>
  <c r="H225" i="8" l="1"/>
  <c r="H237" i="8" s="1"/>
  <c r="H238" i="8" s="1"/>
  <c r="H220" i="8"/>
  <c r="H311" i="8"/>
  <c r="H221" i="8" l="1"/>
  <c r="H402" i="8"/>
  <c r="H415" i="8" s="1"/>
  <c r="H418" i="8" s="1"/>
  <c r="H397" i="8"/>
  <c r="H419" i="8" l="1"/>
</calcChain>
</file>

<file path=xl/sharedStrings.xml><?xml version="1.0" encoding="utf-8"?>
<sst xmlns="http://schemas.openxmlformats.org/spreadsheetml/2006/main" count="1313" uniqueCount="442">
  <si>
    <t>SCHOOL/</t>
  </si>
  <si>
    <t>DE-</t>
  </si>
  <si>
    <t>Major</t>
  </si>
  <si>
    <t>Wait</t>
  </si>
  <si>
    <t>Department</t>
  </si>
  <si>
    <t>GREE</t>
  </si>
  <si>
    <t>CODE</t>
  </si>
  <si>
    <t>List</t>
  </si>
  <si>
    <t>UNDERGRADUATE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</si>
  <si>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</si>
  <si>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</si>
  <si>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</si>
  <si>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</si>
  <si>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</si>
  <si>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</si>
  <si>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</si>
  <si>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</si>
  <si>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</si>
  <si>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</si>
  <si>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New Media Design</t>
  </si>
  <si>
    <t>Communication Studies</t>
  </si>
  <si>
    <t>COM</t>
  </si>
  <si>
    <t>NCM</t>
  </si>
  <si>
    <t>New Communication Media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</si>
  <si>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</si>
  <si>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</si>
  <si>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</si>
  <si>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</si>
  <si>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</si>
  <si>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</si>
  <si>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</si>
  <si>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</si>
  <si>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</si>
  <si>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</si>
  <si>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</si>
  <si>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</si>
  <si>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</si>
  <si>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</si>
  <si>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</si>
  <si>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</si>
  <si>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</si>
  <si>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</si>
  <si>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</si>
  <si>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</si>
  <si>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</si>
  <si>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</si>
  <si>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</si>
  <si>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</si>
  <si>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</si>
  <si>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</si>
  <si>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</si>
  <si>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</si>
  <si>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</si>
  <si>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</si>
  <si>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</si>
  <si>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</si>
  <si>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</si>
  <si>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</si>
  <si>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</si>
  <si>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</si>
  <si>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</si>
  <si>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</si>
  <si>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</si>
  <si>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</si>
  <si>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</si>
  <si>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</si>
  <si>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</si>
  <si>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</si>
  <si>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</si>
  <si>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</si>
  <si>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</si>
  <si>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</si>
  <si>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</si>
  <si>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</si>
  <si>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</si>
  <si>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BS/BA</t>
  </si>
  <si>
    <t>CON</t>
  </si>
  <si>
    <t>Conservation Biology</t>
  </si>
  <si>
    <t>ESF</t>
  </si>
  <si>
    <t>Environmental Science/Forestry (2+2)</t>
  </si>
  <si>
    <t>BIO_ENS</t>
  </si>
  <si>
    <t>Environmental Studies</t>
  </si>
  <si>
    <t>Chemistry</t>
  </si>
  <si>
    <t>BCH</t>
  </si>
  <si>
    <t>Biochemistry</t>
  </si>
  <si>
    <t>CHM</t>
  </si>
  <si>
    <t>CEN</t>
  </si>
  <si>
    <t>Chemistry/ pre-Engineering (3+2)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</si>
  <si>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</si>
  <si>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</si>
  <si>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</si>
  <si>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</si>
  <si>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</si>
  <si>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</si>
  <si>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</si>
  <si>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</si>
  <si>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</si>
  <si>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</t>
  </si>
  <si>
    <t>Selected Studies</t>
  </si>
  <si>
    <t>PRE</t>
  </si>
  <si>
    <t>Pre-major (undecided)</t>
  </si>
  <si>
    <t xml:space="preserve"> 2nd Major subtotal</t>
  </si>
  <si>
    <t>SCHOOL of ARTS &amp; SCIENCES - Liberal Arts sub-total (duplicated, incl. 2nd majors)</t>
  </si>
  <si>
    <t>SCHOOL of ARTS &amp; SCIENCES - Adolescence Education Majors</t>
  </si>
  <si>
    <t>AEN</t>
  </si>
  <si>
    <t>W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</si>
  <si>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</si>
  <si>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</si>
  <si>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</si>
  <si>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</si>
  <si>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</si>
  <si>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</si>
  <si>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</si>
  <si>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</si>
  <si>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</si>
  <si>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</si>
  <si>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</si>
  <si>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</si>
  <si>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</si>
  <si>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</si>
  <si>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</si>
  <si>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ACM</t>
  </si>
  <si>
    <t>Adolescence Ed.-Chemistry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</si>
  <si>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</si>
  <si>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</si>
  <si>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</si>
  <si>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</si>
  <si>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</si>
  <si>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</si>
  <si>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</si>
  <si>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</t>
  </si>
  <si>
    <t>Soc. Studies- undeclared/ waitlist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</si>
  <si>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</si>
  <si>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</si>
  <si>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</si>
  <si>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</si>
  <si>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</si>
  <si>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</si>
  <si>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</si>
  <si>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</si>
  <si>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</si>
  <si>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</si>
  <si>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</si>
  <si>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</si>
  <si>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</si>
  <si>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</si>
  <si>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</si>
  <si>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</si>
  <si>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Waitlist sub-total</t>
  </si>
  <si>
    <t xml:space="preserve">  Social Studies non-waitlist sub-total</t>
  </si>
  <si>
    <t xml:space="preserve">  Adolescence Ed.  Waitlist sub-total</t>
  </si>
  <si>
    <t xml:space="preserve">  Adolescence Ed. non-waitlist sub-total</t>
  </si>
  <si>
    <t>SCHOOL of ARTS &amp; SCIENCES - Adolescence Ed. sub-total</t>
  </si>
  <si>
    <t xml:space="preserve"> SCHOOL of ARTS &amp; SCIENCES TOTAL (duplicated, incl. 2nd majors)</t>
  </si>
  <si>
    <t>SCHOOL of EDUCATION</t>
  </si>
  <si>
    <t>Childhood/ Early Childhood</t>
  </si>
  <si>
    <t>EDC</t>
  </si>
  <si>
    <t>Childhood Ed.</t>
  </si>
  <si>
    <t>EDD/ECD</t>
  </si>
  <si>
    <t>Early Childhood &amp; Childhood Ed.</t>
  </si>
  <si>
    <t>EDE</t>
  </si>
  <si>
    <t>Early Childhood Ed.</t>
  </si>
  <si>
    <t>EE</t>
  </si>
  <si>
    <t>Elementary &amp; Early Secondary Ed. N-9</t>
  </si>
  <si>
    <t/>
  </si>
  <si>
    <t xml:space="preserve">  Waitlist sub-total</t>
  </si>
  <si>
    <t xml:space="preserve">  non-waitlist sub-total</t>
  </si>
  <si>
    <t>Childhood/ Early Childhood Ed. total</t>
  </si>
  <si>
    <t>Foundations/Social Advocacy</t>
  </si>
  <si>
    <t>IEC</t>
  </si>
  <si>
    <t>Inclusive Childhood Education</t>
  </si>
  <si>
    <t>ISE</t>
  </si>
  <si>
    <t>Inclusive Special Education</t>
  </si>
  <si>
    <t>Interdisciplinary</t>
  </si>
  <si>
    <t>SCHOOL of EDUCATION TOTAL (duplicated, incl. 2nd majors)</t>
  </si>
  <si>
    <t>SCHOOL of PROFESSIONAL STUDIES</t>
  </si>
  <si>
    <t>Communication Disorders/Sci</t>
  </si>
  <si>
    <t>SLD</t>
  </si>
  <si>
    <t>Speech/ Language Disabilities</t>
  </si>
  <si>
    <t>SHS</t>
  </si>
  <si>
    <t>Speech/ Hearing Science (non-Cert.)</t>
  </si>
  <si>
    <t>Health</t>
  </si>
  <si>
    <t>CHEA</t>
  </si>
  <si>
    <t>Community Health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</si>
  <si>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</si>
  <si>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</si>
  <si>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</si>
  <si>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</si>
  <si>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</si>
  <si>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</si>
  <si>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</si>
  <si>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</si>
  <si>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</si>
  <si>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</si>
  <si>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</si>
  <si>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</si>
  <si>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</si>
  <si>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</si>
  <si>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Kinesiology: Fitness Development</t>
  </si>
  <si>
    <t>SPST</t>
  </si>
  <si>
    <t>Sport Studies</t>
  </si>
  <si>
    <t>Physical Ed.</t>
  </si>
  <si>
    <t>PES</t>
  </si>
  <si>
    <t>Physical Ed. (non-Cert.)</t>
  </si>
  <si>
    <t>PEM/PEC</t>
  </si>
  <si>
    <t>Physical Ed. (Cert. K-12)</t>
  </si>
  <si>
    <t>PEM_ADP</t>
  </si>
  <si>
    <t>Physical Ed. (Cert.) - Adapted Phys Ed</t>
  </si>
  <si>
    <t>PEM_OAE</t>
  </si>
  <si>
    <t>Physical Ed. (Cert.) - Outdoor Adventure Ed</t>
  </si>
  <si>
    <t xml:space="preserve">  Physical Ed. (Cert.) Waitlist sub-total</t>
  </si>
  <si>
    <t xml:space="preserve">  Physical Ed. (Cert.) non-waitlist sub-total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</si>
  <si>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</si>
  <si>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</si>
  <si>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</si>
  <si>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</si>
  <si>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</si>
  <si>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</si>
  <si>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</si>
  <si>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</si>
  <si>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</si>
  <si>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</si>
  <si>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</si>
  <si>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</si>
  <si>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</si>
  <si>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 xml:space="preserve"> SCHOOL of PROFESSIONAL STUDIES TOTAL  (duplicated, incl. 2nd majors)</t>
  </si>
  <si>
    <t xml:space="preserve"> Teacher Ed. Waitlist sub-total</t>
  </si>
  <si>
    <t xml:space="preserve"> Teacher Ed. non-waitlist sub-total</t>
  </si>
  <si>
    <t xml:space="preserve"> Teacher Ed. Total</t>
  </si>
  <si>
    <t xml:space="preserve"> Non-Teacher Ed. Total</t>
  </si>
  <si>
    <t xml:space="preserve"> Degree Program Enrollment sub-total (duplicated, incl. 2nd majors)</t>
  </si>
  <si>
    <t xml:space="preserve"> </t>
  </si>
  <si>
    <t>Non-Degree Programs</t>
  </si>
  <si>
    <t>EXC/VIS</t>
  </si>
  <si>
    <t xml:space="preserve"> Exchange/ Visiting</t>
  </si>
  <si>
    <t>HSS</t>
  </si>
  <si>
    <t xml:space="preserve"> High School</t>
  </si>
  <si>
    <t>UND</t>
  </si>
  <si>
    <t xml:space="preserve"> Non-matriculated/ non-degree/ other special</t>
  </si>
  <si>
    <t>SAB</t>
  </si>
  <si>
    <t xml:space="preserve"> Study Abroad (non-SUNY colleges)</t>
  </si>
  <si>
    <t xml:space="preserve"> Non-degree sub-total</t>
  </si>
  <si>
    <t xml:space="preserve">  UNDERGRADUATE TOTAL  (duplicated, incl. 2nd majors)</t>
  </si>
  <si>
    <t>Undergrad TOTAL UNDUPLICATED HEADCOUNT</t>
  </si>
  <si>
    <t>GRADUATE</t>
  </si>
  <si>
    <t>MA</t>
  </si>
  <si>
    <t>English (pre-grad)</t>
  </si>
  <si>
    <t>CAS</t>
  </si>
  <si>
    <t>ACC</t>
  </si>
  <si>
    <t>American Civilization/ Culture</t>
  </si>
  <si>
    <t xml:space="preserve">History </t>
  </si>
  <si>
    <t>MS</t>
  </si>
  <si>
    <t>SES</t>
  </si>
  <si>
    <t>SCHOOL of ARTS &amp; SCIENCES - Liberal Arts sub-total</t>
  </si>
  <si>
    <t>PRGR</t>
  </si>
  <si>
    <t>Adolescence Ed.-English (pre-grad)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</si>
  <si>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</si>
  <si>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</si>
  <si>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</si>
  <si>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</si>
  <si>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</si>
  <si>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</si>
  <si>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</si>
  <si>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</si>
  <si>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</si>
  <si>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</si>
  <si>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</si>
  <si>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Adolescence Ed.-Math (pre-grad)</t>
  </si>
  <si>
    <t>Biological Sciences</t>
  </si>
  <si>
    <t>Adolescence Ed.-Biology (pre-grad)</t>
  </si>
  <si>
    <t>Adolescence Ed.-Chemistry (pre-grad)</t>
  </si>
  <si>
    <t>ACH</t>
  </si>
  <si>
    <t>Adolescence Ed.-Earth Science (pre-grad)</t>
  </si>
  <si>
    <t>Adolescence Ed.-Math &amp; Physics</t>
  </si>
  <si>
    <t>SSA_GRY</t>
  </si>
  <si>
    <t>SSA_HIS</t>
  </si>
  <si>
    <t xml:space="preserve">  Adolescence Ed.  Pre-Grad sub-total</t>
  </si>
  <si>
    <t xml:space="preserve"> SCHOOL of ARTS &amp; SCIENCES TOTAL</t>
  </si>
  <si>
    <t>CED</t>
  </si>
  <si>
    <t>MST</t>
  </si>
  <si>
    <t>Childhood Ed. (pre-grad)</t>
  </si>
  <si>
    <t>CHD</t>
  </si>
  <si>
    <t>SBL</t>
  </si>
  <si>
    <t>School Building Leader</t>
  </si>
  <si>
    <t>School Building Leader  (only)</t>
  </si>
  <si>
    <t>SDBL</t>
  </si>
  <si>
    <t>School District Business Leader</t>
  </si>
  <si>
    <t>SDL</t>
  </si>
  <si>
    <t>School District Leader  (only)</t>
  </si>
  <si>
    <t>SBL_SDL</t>
  </si>
  <si>
    <t>School Building &amp; District Leader</t>
  </si>
  <si>
    <t>COMB</t>
  </si>
  <si>
    <t>School Building, District &amp; Business Leader</t>
  </si>
  <si>
    <t>Educational Leadership total</t>
  </si>
  <si>
    <t>TSD</t>
  </si>
  <si>
    <t>Teaching Students w/Disabilities</t>
  </si>
  <si>
    <t>TDA</t>
  </si>
  <si>
    <t>Teaching Students w/Disabilities 7-12</t>
  </si>
  <si>
    <t>Literacy</t>
  </si>
  <si>
    <t>LED_512</t>
  </si>
  <si>
    <t>Literacy Ed. (Grades 5-12)</t>
  </si>
  <si>
    <t>LED_CRT</t>
  </si>
  <si>
    <t>Literacy Ed. (Birth-Grade 12)</t>
  </si>
  <si>
    <t>LED_B-6</t>
  </si>
  <si>
    <t>Literacy Ed. (Birth-Grade  6)</t>
  </si>
  <si>
    <t>Literacy Education total</t>
  </si>
  <si>
    <t>SCHOOL of EDUCATION TOTAL</t>
  </si>
  <si>
    <t>CSD</t>
  </si>
  <si>
    <t xml:space="preserve">Communication Sciences &amp; Disorders 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</si>
  <si>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</si>
  <si>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</si>
  <si>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</si>
  <si>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</si>
  <si>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</si>
  <si>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</si>
  <si>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</si>
  <si>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</si>
  <si>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</si>
  <si>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</si>
  <si>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>Exercise Science  (pre-grad)</t>
  </si>
  <si>
    <t xml:space="preserve">Exercise Science </t>
  </si>
  <si>
    <t>PEC</t>
  </si>
  <si>
    <t>Physical Ed. (Cert.)</t>
  </si>
  <si>
    <t>PEC_ADP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</si>
  <si>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</si>
  <si>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</si>
  <si>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</si>
  <si>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</si>
  <si>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</si>
  <si>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PEL</t>
  </si>
  <si>
    <t>Physical Ed. Leadership</t>
  </si>
  <si>
    <t>Recreation (pre-grad)</t>
  </si>
  <si>
    <t>RED</t>
  </si>
  <si>
    <t>Recreation Ed. (Cert. K-12)</t>
  </si>
  <si>
    <t>CT_TR</t>
  </si>
  <si>
    <t>ISMD</t>
  </si>
  <si>
    <t>International Sport Mgmt.-dual degree</t>
  </si>
  <si>
    <t>ISPM</t>
  </si>
  <si>
    <t>International Sport Mgmt.</t>
  </si>
  <si>
    <t xml:space="preserve"> SCHOOL of PROFESSIONAL STUDIES TOTAL</t>
  </si>
  <si>
    <t xml:space="preserve"> Teacher Ed. Pre-Graduate sub-total</t>
  </si>
  <si>
    <t xml:space="preserve"> Non-teacher ed. Pre-Graduate sub-total</t>
  </si>
  <si>
    <t xml:space="preserve"> Non-teacher ed. Wait list sub-total</t>
  </si>
  <si>
    <t xml:space="preserve"> Non-teacher ed. non-waitlist sub-total</t>
  </si>
  <si>
    <t xml:space="preserve"> Master's Degree Program sub-total (incl. Wait List)</t>
  </si>
  <si>
    <t xml:space="preserve"> Certificate of Advanced Study Total</t>
  </si>
  <si>
    <t xml:space="preserve"> Pre-graduate</t>
  </si>
  <si>
    <t>NDEG</t>
  </si>
  <si>
    <t xml:space="preserve"> non-degree-seeking</t>
  </si>
  <si>
    <t>NON</t>
  </si>
  <si>
    <t xml:space="preserve"> non-matric./ non-cert.</t>
  </si>
  <si>
    <t>NONC</t>
  </si>
  <si>
    <t xml:space="preserve"> non-degree/ certification</t>
  </si>
  <si>
    <t>PDS_LED</t>
  </si>
  <si>
    <t xml:space="preserve"> Professional Development-Literacy Ed.</t>
  </si>
  <si>
    <t xml:space="preserve"> Non-degree sub-total (incl. wait list)</t>
  </si>
  <si>
    <t xml:space="preserve">  GRADUATE SCHOOL TOTAL</t>
  </si>
  <si>
    <t>COLLEGE GRAND TOTAL Undergrad + Grad (duplicated, incl. 2nd majors)</t>
  </si>
  <si>
    <t>COLLEGE GRAND TOTAL UNDUPLICATED HEADCOUNT (Undergrad + Grad)</t>
  </si>
  <si>
    <t>PADP</t>
  </si>
  <si>
    <t>PHI</t>
  </si>
  <si>
    <t>PED</t>
  </si>
  <si>
    <t>General Studies</t>
  </si>
  <si>
    <t>Sustainable Energy Systems</t>
  </si>
  <si>
    <t>old code(s)</t>
  </si>
  <si>
    <t>Old Major</t>
  </si>
  <si>
    <t>African-American/Black Studies</t>
  </si>
  <si>
    <t>MGS</t>
  </si>
  <si>
    <t>Econ/ Management Sci</t>
  </si>
  <si>
    <t>Environmental studies-ESF</t>
  </si>
  <si>
    <t>AEE</t>
  </si>
  <si>
    <t>AEE/SEN</t>
  </si>
  <si>
    <t>English 7-12</t>
  </si>
  <si>
    <t>SFR</t>
  </si>
  <si>
    <t>French 7-12</t>
  </si>
  <si>
    <t>SSP</t>
  </si>
  <si>
    <t>Spanish 7-12</t>
  </si>
  <si>
    <t>SMA</t>
  </si>
  <si>
    <t>Mathematics 7-12</t>
  </si>
  <si>
    <t>SBI</t>
  </si>
  <si>
    <t>Biology/ General Sci 7-12</t>
  </si>
  <si>
    <t>SCH</t>
  </si>
  <si>
    <t>Chemistry/ General Sci 7-12</t>
  </si>
  <si>
    <t>SGE</t>
  </si>
  <si>
    <t>Earth/ General Sci 7-12</t>
  </si>
  <si>
    <t>SPH</t>
  </si>
  <si>
    <t>Physics/ General Sci 7-12</t>
  </si>
  <si>
    <t>SPM</t>
  </si>
  <si>
    <t>Physics/ Math 7-12</t>
  </si>
  <si>
    <t>SSA/SSS</t>
  </si>
  <si>
    <t>Social Studies 7-12</t>
  </si>
  <si>
    <t>CHD/CED/EED</t>
  </si>
  <si>
    <t xml:space="preserve"> Elementary Ed. N-6</t>
  </si>
  <si>
    <t>Elementary Ed. N-6</t>
  </si>
  <si>
    <t>DEC/ECC</t>
  </si>
  <si>
    <t>ECH/ECE</t>
  </si>
  <si>
    <t>SPC/SPE</t>
  </si>
  <si>
    <t>Special/ Childhood Ed.</t>
  </si>
  <si>
    <t xml:space="preserve"> Speech Pathology (Cert.)</t>
  </si>
  <si>
    <t>CSP/SPAA</t>
  </si>
  <si>
    <t>Speech Pathology/Audiology</t>
  </si>
  <si>
    <t>HSC</t>
  </si>
  <si>
    <t>Health Science</t>
  </si>
  <si>
    <t>HED</t>
  </si>
  <si>
    <t>Exercise Sci</t>
  </si>
  <si>
    <t>Public Administration &amp; Public Policy</t>
  </si>
  <si>
    <t>*</t>
  </si>
  <si>
    <t>GDDM</t>
  </si>
  <si>
    <t>Sport Management (Online)</t>
  </si>
  <si>
    <t>PEC_LEA</t>
  </si>
  <si>
    <t>Graphic Design and Digital Media</t>
  </si>
  <si>
    <t xml:space="preserve">  Physical Ed. Waitlist sub-total</t>
  </si>
  <si>
    <t xml:space="preserve">  Physical Ed. non-waitlist sub-total</t>
  </si>
  <si>
    <t>African American Studies</t>
  </si>
  <si>
    <t xml:space="preserve"> Teacher Ed. Total (excl. School Leadership Certificates)</t>
  </si>
  <si>
    <t>ENVG</t>
  </si>
  <si>
    <t>HCM</t>
  </si>
  <si>
    <t>LTE</t>
  </si>
  <si>
    <t>PHE</t>
  </si>
  <si>
    <t>Environmental Geoscience</t>
  </si>
  <si>
    <t>Healthcare Management</t>
  </si>
  <si>
    <t>Physical Education</t>
  </si>
  <si>
    <t>Communication/Media Studies</t>
  </si>
  <si>
    <t>Recreation - Therapeutic Rec. (Online)</t>
  </si>
  <si>
    <t>Physical Ed. (Cert.) - Leadership</t>
  </si>
  <si>
    <t>Therapeutic Recreation (Online)</t>
  </si>
  <si>
    <t>F a l l  S e m e s t e r  H e a d c o u n t  E n r o l l m e n t</t>
  </si>
  <si>
    <t>Notes</t>
  </si>
  <si>
    <t>HCM student counts are duplicated under both the Economics and Health departments **</t>
  </si>
  <si>
    <t>ECI</t>
  </si>
  <si>
    <t>Inclusive Early Child Ed. (Birth-2)</t>
  </si>
  <si>
    <t>**HCM student counts are duplicated under both the Economics and Health departments **</t>
  </si>
  <si>
    <t>CNM</t>
  </si>
  <si>
    <t>PRO</t>
  </si>
  <si>
    <t>MSTH</t>
  </si>
  <si>
    <t>TL</t>
  </si>
  <si>
    <t>AT</t>
  </si>
  <si>
    <t>Media Production</t>
  </si>
  <si>
    <t>Teacher Leadership</t>
  </si>
  <si>
    <t>Physical Education (pre-grad)</t>
  </si>
  <si>
    <t>Sport Management (pre-grad)</t>
  </si>
  <si>
    <t>*The 2021 value removes 1 to account for one student with HCM as second major (to not be double-counted in BUSE and HEA).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</si>
</sst>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86">
    <xf numFmtId="0" fontId="0" fillId="0" borderId="0" xfId="0"/>
    <xf numFmtId="0" fontId="1" fillId="0" borderId="0" xfId="1" applyFont="1" applyBorder="1" applyAlignment="1"/>
    <xf numFmtId="0" fontId="1" fillId="0" borderId="0" xfId="1" applyFont="1"/>
    <xf numFmtId="0" fontId="2" fillId="0" borderId="0" xfId="1" applyFont="1" applyBorder="1" applyAlignment="1"/>
    <xf numFmtId="0" fontId="3" fillId="0" borderId="0" xfId="1" applyFont="1"/>
    <xf numFmtId="0" fontId="3" fillId="0" borderId="0" xfId="1" quotePrefix="1" applyFont="1" applyBorder="1" applyAlignment="1"/>
    <xf numFmtId="0" fontId="3" fillId="0" borderId="0" xfId="1" applyFont="1" applyBorder="1" applyAlignment="1"/>
    <xf numFmtId="0" fontId="4" fillId="0" borderId="0" xfId="1" applyFont="1"/>
    <xf numFmtId="0" fontId="1" fillId="0" borderId="0" xfId="1" applyFont="1" applyBorder="1"/>
    <xf numFmtId="164" fontId="1" fillId="0" borderId="0" xfId="3" applyNumberFormat="1" applyFont="1" applyProtection="1">
      <protection locked="0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2" applyFont="1"/>
    <xf numFmtId="0" fontId="4" fillId="0" borderId="0" xfId="2" applyFont="1"/>
    <xf numFmtId="0" fontId="1" fillId="0" borderId="0" xfId="2" applyFont="1" applyBorder="1" applyAlignment="1"/>
    <xf numFmtId="0" fontId="2" fillId="0" borderId="2" xfId="1" applyFont="1" applyBorder="1" applyAlignment="1"/>
    <xf numFmtId="0" fontId="1" fillId="0" borderId="2" xfId="1" applyFont="1" applyBorder="1" applyAlignment="1"/>
    <xf numFmtId="164" fontId="1" fillId="0" borderId="2" xfId="3" applyNumberFormat="1" applyFont="1" applyBorder="1" applyProtection="1">
      <protection locked="0"/>
    </xf>
    <xf numFmtId="164" fontId="1" fillId="0" borderId="0" xfId="3" applyNumberFormat="1" applyFont="1" applyBorder="1" applyProtection="1">
      <protection locked="0"/>
    </xf>
    <xf numFmtId="0" fontId="1" fillId="0" borderId="0" xfId="3" applyFont="1"/>
    <xf numFmtId="0" fontId="1" fillId="0" borderId="0" xfId="1" applyFont="1" applyAlignment="1"/>
    <xf numFmtId="0" fontId="1" fillId="0" borderId="0" xfId="1" quotePrefix="1" applyFont="1" applyBorder="1" applyAlignment="1"/>
    <xf numFmtId="0" fontId="2" fillId="0" borderId="2" xfId="1" applyFont="1" applyBorder="1"/>
    <xf numFmtId="0" fontId="2" fillId="0" borderId="0" xfId="1" applyFont="1" applyBorder="1"/>
    <xf numFmtId="0" fontId="1" fillId="0" borderId="0" xfId="1" quotePrefix="1" applyFont="1"/>
    <xf numFmtId="0" fontId="4" fillId="0" borderId="2" xfId="1" applyFont="1" applyBorder="1"/>
    <xf numFmtId="0" fontId="4" fillId="0" borderId="0" xfId="1" applyFont="1" applyBorder="1"/>
    <xf numFmtId="0" fontId="2" fillId="0" borderId="0" xfId="1" applyFont="1"/>
    <xf numFmtId="164" fontId="1" fillId="0" borderId="2" xfId="3" applyNumberFormat="1" applyFont="1" applyBorder="1"/>
    <xf numFmtId="0" fontId="1" fillId="0" borderId="1" xfId="1" applyFont="1" applyBorder="1" applyAlignment="1"/>
    <xf numFmtId="0" fontId="1" fillId="0" borderId="1" xfId="1" applyFont="1" applyBorder="1"/>
    <xf numFmtId="0" fontId="1" fillId="0" borderId="0" xfId="4" applyNumberFormat="1" applyFont="1" applyBorder="1"/>
    <xf numFmtId="0" fontId="1" fillId="0" borderId="0" xfId="4" applyNumberFormat="1" applyFont="1" applyFill="1" applyBorder="1" applyAlignment="1"/>
    <xf numFmtId="164" fontId="1" fillId="0" borderId="0" xfId="3" applyNumberFormat="1" applyFont="1"/>
    <xf numFmtId="0" fontId="1" fillId="0" borderId="0" xfId="4" applyNumberFormat="1" applyFont="1" applyFill="1" applyBorder="1"/>
    <xf numFmtId="0" fontId="2" fillId="0" borderId="2" xfId="2" applyFont="1" applyBorder="1"/>
    <xf numFmtId="164" fontId="1" fillId="0" borderId="0" xfId="3" applyNumberFormat="1" applyFont="1" applyBorder="1"/>
    <xf numFmtId="0" fontId="1" fillId="0" borderId="0" xfId="5" applyFont="1"/>
    <xf numFmtId="0" fontId="1" fillId="0" borderId="0" xfId="5" applyFont="1" applyBorder="1" applyAlignment="1"/>
    <xf numFmtId="0" fontId="4" fillId="0" borderId="0" xfId="5" applyFont="1"/>
    <xf numFmtId="0" fontId="1" fillId="0" borderId="0" xfId="5" applyFont="1" applyFill="1" applyBorder="1" applyAlignment="1"/>
    <xf numFmtId="0" fontId="1" fillId="0" borderId="0" xfId="5" applyFont="1" applyBorder="1"/>
    <xf numFmtId="0" fontId="2" fillId="0" borderId="2" xfId="5" applyFont="1" applyBorder="1" applyAlignment="1"/>
    <xf numFmtId="0" fontId="1" fillId="0" borderId="2" xfId="5" applyFont="1" applyBorder="1" applyAlignment="1"/>
    <xf numFmtId="0" fontId="2" fillId="0" borderId="0" xfId="5" applyFont="1" applyBorder="1" applyAlignment="1"/>
    <xf numFmtId="0" fontId="1" fillId="0" borderId="0" xfId="5" quotePrefix="1" applyFont="1" applyBorder="1" applyAlignment="1"/>
    <xf numFmtId="0" fontId="2" fillId="0" borderId="2" xfId="5" applyFont="1" applyBorder="1"/>
    <xf numFmtId="0" fontId="4" fillId="0" borderId="2" xfId="5" applyFont="1" applyBorder="1"/>
    <xf numFmtId="0" fontId="4" fillId="0" borderId="0" xfId="5" applyFont="1" applyBorder="1"/>
    <xf numFmtId="0" fontId="2" fillId="0" borderId="0" xfId="5" applyFont="1" applyBorder="1"/>
    <xf numFmtId="0" fontId="1" fillId="0" borderId="0" xfId="5" quotePrefix="1" applyFont="1"/>
    <xf numFmtId="0" fontId="2" fillId="0" borderId="0" xfId="5" applyFont="1"/>
    <xf numFmtId="0" fontId="7" fillId="0" borderId="0" xfId="2" applyFont="1"/>
    <xf numFmtId="0" fontId="2" fillId="0" borderId="0" xfId="1" applyFont="1" applyFill="1" applyBorder="1" applyAlignment="1">
      <alignment horizontal="left"/>
    </xf>
    <xf numFmtId="0" fontId="1" fillId="0" borderId="0" xfId="2" applyFont="1" applyBorder="1"/>
    <xf numFmtId="0" fontId="2" fillId="0" borderId="0" xfId="5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/>
    <xf numFmtId="164" fontId="1" fillId="0" borderId="0" xfId="3" applyNumberFormat="1" applyFont="1" applyFill="1" applyProtection="1">
      <protection locked="0"/>
    </xf>
    <xf numFmtId="164" fontId="1" fillId="0" borderId="0" xfId="0" applyNumberFormat="1" applyFont="1" applyFill="1" applyBorder="1" applyAlignment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1" xfId="0" applyFont="1" applyBorder="1" applyAlignment="1"/>
    <xf numFmtId="0" fontId="1" fillId="0" borderId="0" xfId="0" applyNumberFormat="1" applyFont="1" applyBorder="1"/>
    <xf numFmtId="0" fontId="2" fillId="0" borderId="0" xfId="0" applyFont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3" xfId="1" applyFont="1" applyBorder="1"/>
    <xf numFmtId="0" fontId="1" fillId="0" borderId="3" xfId="1" applyFont="1" applyFill="1" applyBorder="1" applyAlignment="1"/>
    <xf numFmtId="0" fontId="1" fillId="0" borderId="3" xfId="1" applyFont="1" applyBorder="1" applyAlignment="1"/>
    <xf numFmtId="164" fontId="1" fillId="0" borderId="0" xfId="1" applyNumberFormat="1" applyFont="1" applyBorder="1"/>
    <xf numFmtId="164" fontId="1" fillId="0" borderId="0" xfId="1" applyNumberFormat="1" applyFont="1" applyFill="1" applyBorder="1" applyAlignment="1"/>
    <xf numFmtId="0" fontId="1" fillId="0" borderId="1" xfId="0" applyFont="1" applyBorder="1" applyAlignment="1">
      <alignment horizontal="centerContinuous"/>
    </xf>
    <xf numFmtId="1" fontId="1" fillId="0" borderId="0" xfId="0" applyNumberFormat="1" applyFont="1" applyFill="1" applyBorder="1" applyAlignment="1"/>
    <xf numFmtId="0" fontId="1" fillId="0" borderId="0" xfId="1" applyFont="1" applyFill="1"/>
    <xf numFmtId="0" fontId="1" fillId="0" borderId="0" xfId="5" applyFont="1" applyFill="1"/>
    <xf numFmtId="0" fontId="2" fillId="0" borderId="1" xfId="0" applyFont="1" applyBorder="1" applyAlignment="1">
      <alignment horizontal="centerContinuous"/>
    </xf>
    <xf numFmtId="0" fontId="1" fillId="0" borderId="1" xfId="1" applyFont="1" applyBorder="1" applyAlignment="1">
      <alignment horizontal="centerContinuous"/>
    </xf>
  </cellXfs>
  <cellStyles count="7">
    <cellStyle name="Normal" xfId="0" builtinId="0"/>
    <cellStyle name="Normal 2" xfId="5" xr:uid="{00000000-0005-0000-0000-000001000000}"/>
    <cellStyle name="Normal 2 2 2" xfId="1" xr:uid="{00000000-0005-0000-0000-000002000000}"/>
    <cellStyle name="Normal 5" xfId="6" xr:uid="{00000000-0005-0000-0000-000003000000}"/>
    <cellStyle name="Normal_Fall 2006 academic majors" xfId="3" xr:uid="{00000000-0005-0000-0000-000004000000}"/>
    <cellStyle name="Normal_headcount-25yr-2008b 2" xfId="2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7"/>
  <sheetViews>
    <sheetView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G3" sqref="G3"/>
    </sheetView>
  </sheetViews>
  <sheetFormatPr defaultColWidth="9.140625" defaultRowHeight="12.75" x14ac:dyDescent="0.2"/>
  <cols>
    <col min="1" max="1" width="2.28515625" style="1" customWidth="1"/>
    <col min="2" max="2" width="27.7109375" style="1" bestFit="1" customWidth="1"/>
    <col min="3" max="3" width="6.42578125" style="1" customWidth="1"/>
    <col min="4" max="4" width="11.5703125" style="1" bestFit="1" customWidth="1"/>
    <col min="5" max="5" width="5.5703125" style="1" bestFit="1" customWidth="1"/>
    <col min="6" max="6" width="38.85546875" style="1" bestFit="1" customWidth="1"/>
    <col min="7" max="7" width="1.7109375" style="8" customWidth="1"/>
    <col min="8" max="12" width="5" style="8" bestFit="1" customWidth="1"/>
    <col min="13" max="27" width="5" style="58" bestFit="1" customWidth="1"/>
    <col min="28" max="28" width="1.7109375" style="58" customWidth="1"/>
    <col min="29" max="29" width="13.7109375" style="58" bestFit="1" customWidth="1"/>
    <col min="30" max="30" width="27.28515625" style="58" bestFit="1" customWidth="1"/>
    <col min="31" max="31" width="27.28515625" style="58" customWidth="1"/>
    <col min="32" max="32" width="2.42578125" style="57" customWidth="1"/>
    <col min="33" max="16384" width="9.140625" style="1"/>
  </cols>
  <sheetData>
    <row r="1" spans="1:37" x14ac:dyDescent="0.2">
      <c r="A1" s="1" t="s">
        <v>0</v>
      </c>
      <c r="C1" s="2" t="s">
        <v>1</v>
      </c>
      <c r="D1" s="2" t="s">
        <v>2</v>
      </c>
      <c r="E1" s="2" t="s">
        <v>3</v>
      </c>
      <c r="F1" s="3"/>
      <c r="G1" s="3" t="s">
        <v>406</v>
      </c>
      <c r="H1" s="84" t="s">
        <v>426</v>
      </c>
      <c r="I1" s="84"/>
      <c r="J1" s="84"/>
      <c r="K1" s="85"/>
      <c r="L1" s="85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F1" s="58"/>
    </row>
    <row r="2" spans="1:37" s="6" customFormat="1" x14ac:dyDescent="0.2">
      <c r="A2" s="4"/>
      <c r="B2" s="4" t="s">
        <v>4</v>
      </c>
      <c r="C2" s="4" t="s">
        <v>5</v>
      </c>
      <c r="D2" s="4" t="s">
        <v>6</v>
      </c>
      <c r="E2" s="4" t="s">
        <v>7</v>
      </c>
      <c r="F2" s="4" t="s">
        <v>2</v>
      </c>
      <c r="G2" s="5"/>
      <c r="H2" s="5">
        <v>2021</v>
      </c>
      <c r="I2" s="5">
        <v>2020</v>
      </c>
      <c r="J2" s="5">
        <v>2019</v>
      </c>
      <c r="K2" s="5">
        <v>2018</v>
      </c>
      <c r="L2" s="5">
        <v>2017</v>
      </c>
      <c r="M2" s="5">
        <v>2016</v>
      </c>
      <c r="N2" s="59">
        <v>2015</v>
      </c>
      <c r="O2" s="59">
        <v>2014</v>
      </c>
      <c r="P2" s="59">
        <v>2013</v>
      </c>
      <c r="Q2" s="59">
        <v>2012</v>
      </c>
      <c r="R2" s="59">
        <v>2011</v>
      </c>
      <c r="S2" s="59">
        <v>2010</v>
      </c>
      <c r="T2" s="59">
        <v>2009</v>
      </c>
      <c r="U2" s="59">
        <v>2008</v>
      </c>
      <c r="V2" s="59">
        <v>2007</v>
      </c>
      <c r="W2" s="59">
        <v>2006</v>
      </c>
      <c r="X2" s="59">
        <v>2005</v>
      </c>
      <c r="Y2" s="59">
        <v>2004</v>
      </c>
      <c r="Z2" s="59">
        <v>2003</v>
      </c>
      <c r="AA2" s="59">
        <v>2002</v>
      </c>
      <c r="AB2" s="59"/>
      <c r="AC2" s="59" t="s">
        <v>364</v>
      </c>
      <c r="AD2" s="59" t="s">
        <v>365</v>
      </c>
      <c r="AE2" s="59" t="s">
        <v>427</v>
      </c>
      <c r="AF2" s="59"/>
    </row>
    <row r="3" spans="1:37" s="11" customFormat="1" x14ac:dyDescent="0.2">
      <c r="B3" s="53" t="s">
        <v>8</v>
      </c>
      <c r="C3" s="14"/>
      <c r="F3" s="14"/>
      <c r="G3" s="5"/>
      <c r="H3" s="5"/>
      <c r="I3" s="5"/>
      <c r="J3" s="5"/>
      <c r="K3" s="5"/>
      <c r="L3" s="5"/>
      <c r="M3" s="5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"/>
      <c r="AH3" s="6"/>
      <c r="AI3" s="6"/>
      <c r="AJ3" s="6"/>
      <c r="AK3" s="6"/>
    </row>
    <row r="4" spans="1:37" ht="12.75" customHeight="1" x14ac:dyDescent="0.2">
      <c r="A4" s="7" t="s">
        <v>9</v>
      </c>
      <c r="B4" s="2"/>
      <c r="C4" s="2"/>
      <c r="D4" s="2"/>
      <c r="F4" s="2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F4" s="58"/>
      <c r="AJ4" s="11"/>
      <c r="AK4" s="11"/>
    </row>
    <row r="5" spans="1:37" ht="12.75" customHeight="1" x14ac:dyDescent="0.2">
      <c r="A5" s="2"/>
      <c r="B5" s="2" t="s">
        <v>10</v>
      </c>
      <c r="C5" s="2" t="s">
        <v>11</v>
      </c>
      <c r="D5" s="2" t="s">
        <v>12</v>
      </c>
      <c r="F5" s="2" t="s">
        <v>413</v>
      </c>
      <c r="H5" s="8">
        <v>1</v>
      </c>
      <c r="I5" s="8">
        <v>6</v>
      </c>
      <c r="J5" s="8">
        <v>8</v>
      </c>
      <c r="K5" s="8">
        <v>9</v>
      </c>
      <c r="L5" s="8">
        <v>3</v>
      </c>
      <c r="M5" s="8">
        <v>2</v>
      </c>
      <c r="N5" s="9">
        <v>4</v>
      </c>
      <c r="O5" s="9">
        <v>6</v>
      </c>
      <c r="P5" s="9">
        <v>4</v>
      </c>
      <c r="Q5" s="9">
        <v>4</v>
      </c>
      <c r="R5" s="9">
        <v>3</v>
      </c>
      <c r="S5" s="9">
        <v>3</v>
      </c>
      <c r="T5" s="9">
        <v>2</v>
      </c>
      <c r="U5" s="9">
        <v>4</v>
      </c>
      <c r="V5" s="9">
        <v>3</v>
      </c>
      <c r="W5" s="9">
        <v>6</v>
      </c>
      <c r="X5" s="9">
        <v>8</v>
      </c>
      <c r="Y5" s="9">
        <v>7</v>
      </c>
      <c r="Z5" s="9">
        <v>2</v>
      </c>
      <c r="AA5" s="9">
        <v>3</v>
      </c>
      <c r="AD5" s="58" t="s">
        <v>366</v>
      </c>
      <c r="AF5" s="58"/>
    </row>
    <row r="6" spans="1:37" ht="12.75" customHeight="1" x14ac:dyDescent="0.2">
      <c r="A6" s="2"/>
      <c r="B6" s="2"/>
      <c r="C6" s="2"/>
      <c r="D6" s="2"/>
      <c r="E6" s="2"/>
      <c r="F6" s="2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F6" s="58"/>
    </row>
    <row r="7" spans="1:37" ht="12.75" customHeight="1" x14ac:dyDescent="0.2">
      <c r="A7" s="2"/>
      <c r="B7" s="2" t="s">
        <v>13</v>
      </c>
      <c r="C7" s="2" t="s">
        <v>11</v>
      </c>
      <c r="D7" s="2" t="s">
        <v>14</v>
      </c>
      <c r="F7" s="1" t="s">
        <v>15</v>
      </c>
      <c r="H7" s="8">
        <v>20</v>
      </c>
      <c r="I7" s="8">
        <v>20</v>
      </c>
      <c r="J7" s="8">
        <v>26</v>
      </c>
      <c r="K7" s="8">
        <v>20</v>
      </c>
      <c r="L7" s="8">
        <v>23</v>
      </c>
      <c r="M7" s="8">
        <v>17</v>
      </c>
      <c r="N7" s="9">
        <v>23</v>
      </c>
      <c r="O7" s="9">
        <v>29</v>
      </c>
      <c r="P7" s="9">
        <v>23</v>
      </c>
      <c r="Q7" s="9">
        <v>26</v>
      </c>
      <c r="R7" s="9">
        <v>26</v>
      </c>
      <c r="S7" s="9">
        <v>32</v>
      </c>
      <c r="T7" s="9">
        <v>35</v>
      </c>
      <c r="U7" s="9">
        <v>40</v>
      </c>
      <c r="V7" s="9">
        <v>39</v>
      </c>
      <c r="W7" s="9">
        <v>42</v>
      </c>
      <c r="X7" s="9">
        <v>40</v>
      </c>
      <c r="Y7" s="9">
        <v>49</v>
      </c>
      <c r="Z7" s="9">
        <v>55</v>
      </c>
      <c r="AA7" s="9">
        <v>62</v>
      </c>
      <c r="AF7" s="58"/>
    </row>
    <row r="8" spans="1:37" ht="12.75" customHeight="1" x14ac:dyDescent="0.2">
      <c r="A8" s="2"/>
      <c r="B8" s="2" t="s">
        <v>13</v>
      </c>
      <c r="C8" s="2" t="s">
        <v>16</v>
      </c>
      <c r="D8" s="2" t="s">
        <v>17</v>
      </c>
      <c r="E8" s="2"/>
      <c r="F8" s="2" t="s">
        <v>18</v>
      </c>
      <c r="H8" s="8">
        <v>8</v>
      </c>
      <c r="I8" s="8">
        <v>10</v>
      </c>
      <c r="J8" s="8">
        <v>10</v>
      </c>
      <c r="K8" s="8">
        <v>11</v>
      </c>
      <c r="L8" s="8">
        <v>7</v>
      </c>
      <c r="M8" s="8">
        <v>5</v>
      </c>
      <c r="N8" s="9">
        <v>5</v>
      </c>
      <c r="O8" s="9">
        <v>5</v>
      </c>
      <c r="P8" s="9">
        <v>10</v>
      </c>
      <c r="Q8" s="9">
        <v>8</v>
      </c>
      <c r="R8" s="9">
        <v>11</v>
      </c>
      <c r="S8" s="9">
        <v>11</v>
      </c>
      <c r="T8" s="9">
        <v>9</v>
      </c>
      <c r="U8" s="9">
        <v>7</v>
      </c>
      <c r="V8" s="9">
        <v>7</v>
      </c>
      <c r="W8" s="9"/>
      <c r="X8" s="9"/>
      <c r="Y8" s="9"/>
      <c r="Z8" s="9"/>
      <c r="AA8" s="9"/>
      <c r="AF8" s="58"/>
    </row>
    <row r="9" spans="1:37" ht="12.75" customHeight="1" x14ac:dyDescent="0.2">
      <c r="A9" s="2"/>
      <c r="B9" s="2" t="s">
        <v>13</v>
      </c>
      <c r="C9" s="2" t="s">
        <v>11</v>
      </c>
      <c r="D9" s="2" t="s">
        <v>407</v>
      </c>
      <c r="E9" s="2"/>
      <c r="F9" s="2" t="s">
        <v>410</v>
      </c>
      <c r="H9" s="8">
        <v>37</v>
      </c>
      <c r="I9" s="8">
        <v>42</v>
      </c>
      <c r="J9" s="8">
        <v>45</v>
      </c>
      <c r="K9" s="8">
        <v>46</v>
      </c>
      <c r="L9" s="8">
        <v>39</v>
      </c>
      <c r="M9" s="8">
        <v>50</v>
      </c>
      <c r="N9" s="9">
        <v>43</v>
      </c>
      <c r="O9" s="9">
        <v>38</v>
      </c>
      <c r="P9" s="9">
        <v>47</v>
      </c>
      <c r="Q9" s="9">
        <v>56</v>
      </c>
      <c r="R9" s="9">
        <v>51</v>
      </c>
      <c r="S9" s="9">
        <v>45</v>
      </c>
      <c r="T9" s="9">
        <v>35</v>
      </c>
      <c r="U9" s="9">
        <v>30</v>
      </c>
      <c r="V9" s="9">
        <v>27</v>
      </c>
      <c r="W9" s="9">
        <v>29</v>
      </c>
      <c r="X9" s="9">
        <v>24</v>
      </c>
      <c r="Y9" s="9">
        <v>19</v>
      </c>
      <c r="Z9" s="9">
        <v>1</v>
      </c>
      <c r="AA9" s="9"/>
      <c r="AC9" s="58" t="s">
        <v>22</v>
      </c>
      <c r="AD9" s="2" t="s">
        <v>19</v>
      </c>
      <c r="AE9" s="2"/>
      <c r="AF9" s="58"/>
    </row>
    <row r="10" spans="1:37" ht="12.75" customHeight="1" x14ac:dyDescent="0.2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F10" s="58"/>
    </row>
    <row r="11" spans="1:37" ht="12.75" customHeight="1" x14ac:dyDescent="0.2">
      <c r="A11" s="2"/>
      <c r="B11" s="2" t="s">
        <v>422</v>
      </c>
      <c r="C11" s="1" t="s">
        <v>11</v>
      </c>
      <c r="D11" s="2" t="s">
        <v>432</v>
      </c>
      <c r="F11" s="1" t="s">
        <v>24</v>
      </c>
      <c r="G11" s="11"/>
      <c r="H11" s="11">
        <v>7</v>
      </c>
      <c r="I11" s="11">
        <v>7</v>
      </c>
      <c r="J11" s="11"/>
      <c r="K11" s="11"/>
      <c r="L11" s="11"/>
      <c r="M11" s="1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>
        <v>1</v>
      </c>
      <c r="AF11" s="58"/>
    </row>
    <row r="12" spans="1:37" ht="12.75" customHeight="1" x14ac:dyDescent="0.2">
      <c r="A12" s="2"/>
      <c r="B12" s="2" t="s">
        <v>422</v>
      </c>
      <c r="C12" s="2" t="s">
        <v>11</v>
      </c>
      <c r="D12" s="2" t="s">
        <v>21</v>
      </c>
      <c r="E12" s="2"/>
      <c r="F12" s="2" t="s">
        <v>20</v>
      </c>
      <c r="H12" s="8">
        <v>184</v>
      </c>
      <c r="I12" s="8">
        <v>239</v>
      </c>
      <c r="J12" s="8">
        <v>244</v>
      </c>
      <c r="K12" s="8">
        <v>283</v>
      </c>
      <c r="L12" s="8">
        <v>285</v>
      </c>
      <c r="M12" s="8">
        <v>345</v>
      </c>
      <c r="N12" s="9">
        <v>359</v>
      </c>
      <c r="O12" s="9">
        <v>335</v>
      </c>
      <c r="P12" s="9">
        <v>331</v>
      </c>
      <c r="Q12" s="9">
        <v>298</v>
      </c>
      <c r="R12" s="9">
        <v>258</v>
      </c>
      <c r="S12" s="9">
        <v>233</v>
      </c>
      <c r="T12" s="9">
        <v>247</v>
      </c>
      <c r="U12" s="9">
        <v>263</v>
      </c>
      <c r="V12" s="9">
        <v>251</v>
      </c>
      <c r="W12" s="9">
        <v>247</v>
      </c>
      <c r="X12" s="9">
        <v>276</v>
      </c>
      <c r="Y12" s="9">
        <v>289</v>
      </c>
      <c r="Z12" s="9">
        <v>248</v>
      </c>
      <c r="AA12" s="9">
        <v>229</v>
      </c>
      <c r="AF12" s="58"/>
    </row>
    <row r="13" spans="1:37" ht="12.75" customHeight="1" x14ac:dyDescent="0.2">
      <c r="A13" s="2"/>
      <c r="B13" s="2" t="s">
        <v>422</v>
      </c>
      <c r="C13" s="1" t="s">
        <v>29</v>
      </c>
      <c r="D13" s="2" t="s">
        <v>433</v>
      </c>
      <c r="F13" s="1" t="s">
        <v>437</v>
      </c>
      <c r="G13" s="11"/>
      <c r="H13" s="11">
        <v>19</v>
      </c>
      <c r="I13" s="11">
        <v>9</v>
      </c>
      <c r="J13" s="11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F13" s="58"/>
    </row>
    <row r="14" spans="1:37" ht="12.75" customHeight="1" x14ac:dyDescent="0.2">
      <c r="A14" s="2"/>
      <c r="B14" s="2" t="s">
        <v>422</v>
      </c>
      <c r="C14" s="2" t="s">
        <v>11</v>
      </c>
      <c r="D14" s="2" t="s">
        <v>22</v>
      </c>
      <c r="E14" s="2"/>
      <c r="F14" s="2" t="s">
        <v>23</v>
      </c>
      <c r="H14" s="8">
        <v>21</v>
      </c>
      <c r="I14" s="8">
        <v>33</v>
      </c>
      <c r="J14" s="8">
        <v>32</v>
      </c>
      <c r="K14" s="8">
        <v>34</v>
      </c>
      <c r="L14" s="8">
        <v>38</v>
      </c>
      <c r="M14" s="8">
        <v>34</v>
      </c>
      <c r="N14" s="9">
        <v>29</v>
      </c>
      <c r="O14" s="9">
        <v>28</v>
      </c>
      <c r="P14" s="9">
        <v>26</v>
      </c>
      <c r="Q14" s="9">
        <v>31</v>
      </c>
      <c r="R14" s="9">
        <v>26</v>
      </c>
      <c r="S14" s="9">
        <v>18</v>
      </c>
      <c r="T14" s="9">
        <v>19</v>
      </c>
      <c r="U14" s="9">
        <v>31</v>
      </c>
      <c r="V14" s="9">
        <v>27</v>
      </c>
      <c r="W14" s="9">
        <v>18</v>
      </c>
      <c r="X14" s="9">
        <v>13</v>
      </c>
      <c r="Y14" s="9">
        <v>5</v>
      </c>
      <c r="Z14" s="9"/>
      <c r="AA14" s="9"/>
      <c r="AF14" s="58"/>
    </row>
    <row r="15" spans="1:37" ht="12.75" customHeight="1" x14ac:dyDescent="0.2">
      <c r="A15" s="2"/>
      <c r="B15" s="2"/>
      <c r="C15" s="2"/>
      <c r="D15" s="2"/>
      <c r="E15" s="2"/>
      <c r="F15" s="2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F15" s="58"/>
    </row>
    <row r="16" spans="1:37" ht="12.75" customHeight="1" x14ac:dyDescent="0.2">
      <c r="A16" s="2"/>
      <c r="B16" s="2" t="s">
        <v>26</v>
      </c>
      <c r="C16" s="2" t="s">
        <v>11</v>
      </c>
      <c r="D16" s="2" t="s">
        <v>27</v>
      </c>
      <c r="F16" s="1" t="s">
        <v>28</v>
      </c>
      <c r="H16" s="8">
        <v>22</v>
      </c>
      <c r="I16" s="8">
        <v>21</v>
      </c>
      <c r="J16" s="8">
        <v>29</v>
      </c>
      <c r="K16" s="8">
        <v>43</v>
      </c>
      <c r="L16" s="8">
        <v>50</v>
      </c>
      <c r="M16" s="8">
        <v>66</v>
      </c>
      <c r="N16" s="9">
        <v>54</v>
      </c>
      <c r="O16" s="9">
        <v>60</v>
      </c>
      <c r="P16" s="9">
        <v>64</v>
      </c>
      <c r="Q16" s="9">
        <v>94</v>
      </c>
      <c r="R16" s="9">
        <v>67</v>
      </c>
      <c r="S16" s="9">
        <v>39</v>
      </c>
      <c r="T16" s="9">
        <v>39</v>
      </c>
      <c r="U16" s="9">
        <v>33</v>
      </c>
      <c r="V16" s="9">
        <v>42</v>
      </c>
      <c r="W16" s="9">
        <v>33</v>
      </c>
      <c r="X16" s="9">
        <v>45</v>
      </c>
      <c r="Y16" s="9">
        <v>33</v>
      </c>
      <c r="Z16" s="9">
        <v>62</v>
      </c>
      <c r="AA16" s="9">
        <v>105</v>
      </c>
      <c r="AC16" s="58" t="s">
        <v>367</v>
      </c>
      <c r="AD16" s="58" t="s">
        <v>368</v>
      </c>
      <c r="AF16" s="58"/>
    </row>
    <row r="17" spans="1:32" ht="12.75" customHeight="1" x14ac:dyDescent="0.2">
      <c r="A17" s="2"/>
      <c r="B17" s="2" t="s">
        <v>26</v>
      </c>
      <c r="C17" s="2" t="s">
        <v>29</v>
      </c>
      <c r="D17" s="2" t="s">
        <v>27</v>
      </c>
      <c r="F17" s="1" t="s">
        <v>28</v>
      </c>
      <c r="H17" s="8">
        <v>366</v>
      </c>
      <c r="I17" s="8">
        <v>375</v>
      </c>
      <c r="J17" s="8">
        <v>400</v>
      </c>
      <c r="K17" s="8">
        <v>395</v>
      </c>
      <c r="L17" s="8">
        <v>404</v>
      </c>
      <c r="M17" s="8">
        <v>424</v>
      </c>
      <c r="N17" s="9">
        <v>363</v>
      </c>
      <c r="O17" s="9">
        <v>300</v>
      </c>
      <c r="P17" s="9">
        <v>300</v>
      </c>
      <c r="Q17" s="9">
        <v>284</v>
      </c>
      <c r="R17" s="9">
        <v>283</v>
      </c>
      <c r="S17" s="9">
        <v>256</v>
      </c>
      <c r="T17" s="9">
        <v>257</v>
      </c>
      <c r="U17" s="9">
        <v>244</v>
      </c>
      <c r="V17" s="9">
        <v>230</v>
      </c>
      <c r="W17" s="9">
        <v>225</v>
      </c>
      <c r="X17" s="9">
        <v>196</v>
      </c>
      <c r="Y17" s="9">
        <v>171</v>
      </c>
      <c r="Z17" s="9">
        <v>130</v>
      </c>
      <c r="AA17" s="9">
        <v>90</v>
      </c>
      <c r="AF17" s="58"/>
    </row>
    <row r="18" spans="1:32" ht="12.75" customHeight="1" x14ac:dyDescent="0.2">
      <c r="A18" s="2"/>
      <c r="B18" s="2" t="s">
        <v>26</v>
      </c>
      <c r="C18" s="2" t="s">
        <v>11</v>
      </c>
      <c r="D18" s="2" t="s">
        <v>30</v>
      </c>
      <c r="F18" s="1" t="s">
        <v>26</v>
      </c>
      <c r="H18" s="8">
        <v>13</v>
      </c>
      <c r="I18" s="8">
        <v>13</v>
      </c>
      <c r="J18" s="8">
        <v>9</v>
      </c>
      <c r="K18" s="8">
        <v>15</v>
      </c>
      <c r="L18" s="8">
        <v>19</v>
      </c>
      <c r="M18" s="8">
        <v>17</v>
      </c>
      <c r="N18" s="9">
        <v>21</v>
      </c>
      <c r="O18" s="9">
        <v>23</v>
      </c>
      <c r="P18" s="9">
        <v>18</v>
      </c>
      <c r="Q18" s="9">
        <v>12</v>
      </c>
      <c r="R18" s="9">
        <v>7</v>
      </c>
      <c r="S18" s="9">
        <v>11</v>
      </c>
      <c r="T18" s="9">
        <v>20</v>
      </c>
      <c r="U18" s="9">
        <v>21</v>
      </c>
      <c r="V18" s="9">
        <v>14</v>
      </c>
      <c r="W18" s="9">
        <v>9</v>
      </c>
      <c r="X18" s="9">
        <v>9</v>
      </c>
      <c r="Y18" s="9">
        <v>11</v>
      </c>
      <c r="Z18" s="9">
        <v>19</v>
      </c>
      <c r="AA18" s="9">
        <v>17</v>
      </c>
      <c r="AF18" s="58"/>
    </row>
    <row r="19" spans="1:32" ht="12.75" customHeight="1" x14ac:dyDescent="0.2">
      <c r="A19" s="2"/>
      <c r="B19" s="2" t="s">
        <v>26</v>
      </c>
      <c r="C19" s="2" t="s">
        <v>29</v>
      </c>
      <c r="D19" s="2" t="s">
        <v>30</v>
      </c>
      <c r="F19" s="1" t="s">
        <v>26</v>
      </c>
      <c r="H19" s="8">
        <v>11</v>
      </c>
      <c r="I19" s="8">
        <v>8</v>
      </c>
      <c r="J19" s="8">
        <v>9</v>
      </c>
      <c r="K19" s="8">
        <v>4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F19" s="58"/>
    </row>
    <row r="20" spans="1:32" ht="12.75" customHeight="1" x14ac:dyDescent="0.2">
      <c r="A20" s="2"/>
      <c r="B20" s="2" t="s">
        <v>26</v>
      </c>
      <c r="C20" s="2" t="s">
        <v>29</v>
      </c>
      <c r="D20" s="2" t="s">
        <v>416</v>
      </c>
      <c r="F20" s="1" t="s">
        <v>420</v>
      </c>
      <c r="H20" s="8">
        <v>53</v>
      </c>
      <c r="I20" s="8">
        <v>57</v>
      </c>
      <c r="J20" s="8">
        <v>37</v>
      </c>
      <c r="K20" s="8">
        <v>7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E20" s="8" t="s">
        <v>428</v>
      </c>
      <c r="AF20" s="58"/>
    </row>
    <row r="21" spans="1:32" ht="12.75" customHeight="1" x14ac:dyDescent="0.2">
      <c r="A21" s="2"/>
      <c r="B21" s="2"/>
      <c r="C21" s="2"/>
      <c r="D21" s="2"/>
      <c r="F21" s="8" t="s">
        <v>431</v>
      </c>
      <c r="G21" s="10"/>
      <c r="H21" s="10"/>
      <c r="I21" s="10"/>
      <c r="J21" s="10"/>
      <c r="K21" s="10"/>
      <c r="L21" s="10"/>
      <c r="M21" s="10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F21" s="58"/>
    </row>
    <row r="22" spans="1:32" ht="12.75" customHeight="1" x14ac:dyDescent="0.2">
      <c r="A22" s="2"/>
      <c r="B22" s="2" t="s">
        <v>31</v>
      </c>
      <c r="C22" s="2" t="s">
        <v>11</v>
      </c>
      <c r="D22" s="2" t="s">
        <v>32</v>
      </c>
      <c r="F22" s="1" t="s">
        <v>31</v>
      </c>
      <c r="G22" s="10"/>
      <c r="H22" s="10">
        <v>25</v>
      </c>
      <c r="I22" s="10">
        <v>44</v>
      </c>
      <c r="J22" s="10">
        <v>38</v>
      </c>
      <c r="K22" s="10">
        <v>48</v>
      </c>
      <c r="L22" s="8">
        <v>47</v>
      </c>
      <c r="M22" s="8">
        <v>42</v>
      </c>
      <c r="N22" s="9">
        <v>36</v>
      </c>
      <c r="O22" s="9">
        <v>48</v>
      </c>
      <c r="P22" s="9">
        <v>54</v>
      </c>
      <c r="Q22" s="9">
        <v>66</v>
      </c>
      <c r="R22" s="9">
        <v>62</v>
      </c>
      <c r="S22" s="9">
        <v>75</v>
      </c>
      <c r="T22" s="9">
        <v>89</v>
      </c>
      <c r="U22" s="9">
        <v>98</v>
      </c>
      <c r="V22" s="9">
        <v>89</v>
      </c>
      <c r="W22" s="9">
        <v>70</v>
      </c>
      <c r="X22" s="9">
        <v>61</v>
      </c>
      <c r="Y22" s="9">
        <v>49</v>
      </c>
      <c r="Z22" s="9">
        <v>52</v>
      </c>
      <c r="AA22" s="9">
        <v>51</v>
      </c>
      <c r="AF22" s="58"/>
    </row>
    <row r="23" spans="1:32" ht="12.75" customHeight="1" x14ac:dyDescent="0.2">
      <c r="A23" s="2"/>
      <c r="B23" s="2" t="s">
        <v>31</v>
      </c>
      <c r="C23" s="2" t="s">
        <v>11</v>
      </c>
      <c r="D23" s="2" t="s">
        <v>33</v>
      </c>
      <c r="F23" s="1" t="s">
        <v>34</v>
      </c>
      <c r="G23" s="10"/>
      <c r="H23" s="10">
        <v>25</v>
      </c>
      <c r="I23" s="10">
        <v>26</v>
      </c>
      <c r="J23" s="10">
        <v>22</v>
      </c>
      <c r="K23" s="10">
        <v>27</v>
      </c>
      <c r="L23" s="8">
        <v>34</v>
      </c>
      <c r="M23" s="8">
        <v>31</v>
      </c>
      <c r="N23" s="9">
        <v>31</v>
      </c>
      <c r="O23" s="9">
        <v>40</v>
      </c>
      <c r="P23" s="9">
        <v>32</v>
      </c>
      <c r="Q23" s="9">
        <v>38</v>
      </c>
      <c r="R23" s="9">
        <v>32</v>
      </c>
      <c r="S23" s="9">
        <v>24</v>
      </c>
      <c r="T23" s="9">
        <v>21</v>
      </c>
      <c r="U23" s="9">
        <v>21</v>
      </c>
      <c r="V23" s="9">
        <v>27</v>
      </c>
      <c r="W23" s="9">
        <v>29</v>
      </c>
      <c r="X23" s="9">
        <v>27</v>
      </c>
      <c r="Y23" s="9">
        <v>20</v>
      </c>
      <c r="Z23" s="9">
        <v>24</v>
      </c>
      <c r="AA23" s="9">
        <v>18</v>
      </c>
      <c r="AF23" s="58"/>
    </row>
    <row r="24" spans="1:32" ht="12.75" customHeight="1" x14ac:dyDescent="0.2">
      <c r="A24" s="2"/>
      <c r="B24" s="2"/>
      <c r="C24" s="2"/>
      <c r="D24" s="2"/>
      <c r="E24" s="2"/>
      <c r="F24" s="2"/>
      <c r="G24" s="10"/>
      <c r="H24" s="10"/>
      <c r="I24" s="10"/>
      <c r="J24" s="10"/>
      <c r="K24" s="10"/>
      <c r="L24" s="10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F24" s="58"/>
    </row>
    <row r="25" spans="1:32" ht="12.75" customHeight="1" x14ac:dyDescent="0.2">
      <c r="A25" s="2"/>
      <c r="B25" s="2" t="s">
        <v>35</v>
      </c>
      <c r="C25" s="2" t="s">
        <v>29</v>
      </c>
      <c r="D25" s="2" t="s">
        <v>37</v>
      </c>
      <c r="E25" s="2"/>
      <c r="F25" s="2" t="s">
        <v>38</v>
      </c>
      <c r="G25" s="10"/>
      <c r="H25" s="10">
        <v>26</v>
      </c>
      <c r="I25" s="10">
        <v>29</v>
      </c>
      <c r="J25" s="10">
        <v>27</v>
      </c>
      <c r="K25" s="10">
        <v>14</v>
      </c>
      <c r="L25" s="8">
        <v>19</v>
      </c>
      <c r="M25" s="8">
        <v>18</v>
      </c>
      <c r="N25" s="9">
        <v>19</v>
      </c>
      <c r="O25" s="9">
        <v>22</v>
      </c>
      <c r="P25" s="9">
        <v>19</v>
      </c>
      <c r="Q25" s="9">
        <v>18</v>
      </c>
      <c r="R25" s="9">
        <v>8</v>
      </c>
      <c r="S25" s="9">
        <v>13</v>
      </c>
      <c r="T25" s="9">
        <v>26</v>
      </c>
      <c r="U25" s="9">
        <v>26</v>
      </c>
      <c r="V25" s="9">
        <v>19</v>
      </c>
      <c r="W25" s="9">
        <v>17</v>
      </c>
      <c r="X25" s="9">
        <v>9</v>
      </c>
      <c r="Y25" s="9">
        <v>11</v>
      </c>
      <c r="Z25" s="9">
        <v>6</v>
      </c>
      <c r="AA25" s="9">
        <v>4</v>
      </c>
      <c r="AC25" s="58" t="s">
        <v>36</v>
      </c>
      <c r="AF25" s="58"/>
    </row>
    <row r="26" spans="1:32" ht="12.75" customHeight="1" x14ac:dyDescent="0.2">
      <c r="A26" s="2"/>
      <c r="B26" s="2" t="s">
        <v>35</v>
      </c>
      <c r="C26" s="2" t="s">
        <v>11</v>
      </c>
      <c r="D26" s="2" t="s">
        <v>36</v>
      </c>
      <c r="F26" s="1" t="s">
        <v>35</v>
      </c>
      <c r="H26" s="8">
        <v>1</v>
      </c>
      <c r="I26" s="8">
        <v>2</v>
      </c>
      <c r="J26" s="8">
        <v>2</v>
      </c>
      <c r="K26" s="8">
        <v>3</v>
      </c>
      <c r="L26" s="8">
        <v>3</v>
      </c>
      <c r="M26" s="8">
        <v>1</v>
      </c>
      <c r="N26" s="9">
        <v>5</v>
      </c>
      <c r="O26" s="9">
        <v>5</v>
      </c>
      <c r="P26" s="9">
        <v>4</v>
      </c>
      <c r="Q26" s="9">
        <v>1</v>
      </c>
      <c r="R26" s="9">
        <v>4</v>
      </c>
      <c r="S26" s="9">
        <v>2</v>
      </c>
      <c r="T26" s="9">
        <v>3</v>
      </c>
      <c r="U26" s="9">
        <v>4</v>
      </c>
      <c r="V26" s="9">
        <v>8</v>
      </c>
      <c r="W26" s="9">
        <v>8</v>
      </c>
      <c r="X26" s="9">
        <v>6</v>
      </c>
      <c r="Y26" s="9">
        <v>2</v>
      </c>
      <c r="Z26" s="9">
        <v>6</v>
      </c>
      <c r="AA26" s="9">
        <v>7</v>
      </c>
      <c r="AF26" s="58"/>
    </row>
    <row r="27" spans="1:32" ht="12.75" customHeight="1" x14ac:dyDescent="0.2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F27" s="58"/>
    </row>
    <row r="28" spans="1:32" ht="12.75" customHeight="1" x14ac:dyDescent="0.2">
      <c r="A28" s="2"/>
      <c r="B28" s="2" t="s">
        <v>39</v>
      </c>
      <c r="C28" s="2" t="s">
        <v>11</v>
      </c>
      <c r="D28" s="2" t="s">
        <v>40</v>
      </c>
      <c r="F28" s="1" t="s">
        <v>39</v>
      </c>
      <c r="H28" s="8">
        <v>37</v>
      </c>
      <c r="I28" s="8">
        <v>54</v>
      </c>
      <c r="J28" s="8">
        <v>47</v>
      </c>
      <c r="K28" s="8">
        <v>56</v>
      </c>
      <c r="L28" s="8">
        <v>47</v>
      </c>
      <c r="M28" s="8">
        <v>47</v>
      </c>
      <c r="N28" s="9">
        <v>55</v>
      </c>
      <c r="O28" s="9">
        <v>82</v>
      </c>
      <c r="P28" s="9">
        <v>83</v>
      </c>
      <c r="Q28" s="9">
        <v>90</v>
      </c>
      <c r="R28" s="9">
        <v>106</v>
      </c>
      <c r="S28" s="9">
        <v>95</v>
      </c>
      <c r="T28" s="9">
        <v>90</v>
      </c>
      <c r="U28" s="9">
        <v>73</v>
      </c>
      <c r="V28" s="9">
        <v>110</v>
      </c>
      <c r="W28" s="9">
        <v>83</v>
      </c>
      <c r="X28" s="9">
        <v>84</v>
      </c>
      <c r="Y28" s="9">
        <v>82</v>
      </c>
      <c r="Z28" s="9">
        <v>69</v>
      </c>
      <c r="AA28" s="9">
        <v>62</v>
      </c>
      <c r="AF28" s="58"/>
    </row>
    <row r="29" spans="1:32" ht="12.75" customHeight="1" x14ac:dyDescent="0.2">
      <c r="A29" s="2"/>
      <c r="B29" s="2"/>
      <c r="C29" s="2"/>
      <c r="D29" s="2"/>
      <c r="E29" s="2"/>
      <c r="F29" s="2"/>
      <c r="G29" s="10"/>
      <c r="H29" s="10"/>
      <c r="I29" s="10"/>
      <c r="J29" s="10"/>
      <c r="K29" s="10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F29" s="58"/>
    </row>
    <row r="30" spans="1:32" ht="12.75" customHeight="1" x14ac:dyDescent="0.2">
      <c r="A30" s="2"/>
      <c r="B30" s="1" t="s">
        <v>41</v>
      </c>
      <c r="C30" s="2" t="s">
        <v>11</v>
      </c>
      <c r="D30" s="2" t="s">
        <v>42</v>
      </c>
      <c r="F30" s="1" t="s">
        <v>41</v>
      </c>
      <c r="H30" s="8">
        <v>23</v>
      </c>
      <c r="I30" s="8">
        <v>27</v>
      </c>
      <c r="J30" s="8">
        <v>43</v>
      </c>
      <c r="K30" s="8">
        <v>50</v>
      </c>
      <c r="L30" s="8">
        <v>51</v>
      </c>
      <c r="M30" s="8">
        <v>39</v>
      </c>
      <c r="N30" s="9">
        <v>29</v>
      </c>
      <c r="O30" s="9">
        <v>41</v>
      </c>
      <c r="P30" s="9">
        <v>48</v>
      </c>
      <c r="Q30" s="9">
        <v>54</v>
      </c>
      <c r="R30" s="9">
        <v>49</v>
      </c>
      <c r="S30" s="9">
        <v>40</v>
      </c>
      <c r="T30" s="9">
        <v>34</v>
      </c>
      <c r="U30" s="9">
        <v>46</v>
      </c>
      <c r="V30" s="9">
        <v>45</v>
      </c>
      <c r="W30" s="9">
        <v>40</v>
      </c>
      <c r="X30" s="9">
        <v>34</v>
      </c>
      <c r="Y30" s="9">
        <v>30</v>
      </c>
      <c r="Z30" s="9">
        <v>35</v>
      </c>
      <c r="AA30" s="9">
        <v>28</v>
      </c>
      <c r="AF30" s="58"/>
    </row>
    <row r="31" spans="1:32" ht="12.75" customHeight="1" x14ac:dyDescent="0.2">
      <c r="A31" s="2"/>
      <c r="B31" s="2"/>
      <c r="C31" s="2"/>
      <c r="D31" s="2"/>
      <c r="G31" s="10"/>
      <c r="H31" s="10"/>
      <c r="I31" s="10"/>
      <c r="J31" s="10"/>
      <c r="K31" s="10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F31" s="58"/>
    </row>
    <row r="32" spans="1:32" ht="12.75" customHeight="1" x14ac:dyDescent="0.2">
      <c r="A32" s="2"/>
      <c r="B32" s="2" t="s">
        <v>43</v>
      </c>
      <c r="C32" s="2" t="s">
        <v>11</v>
      </c>
      <c r="D32" s="2" t="s">
        <v>44</v>
      </c>
      <c r="F32" s="1" t="s">
        <v>43</v>
      </c>
      <c r="H32" s="8">
        <v>5</v>
      </c>
      <c r="I32" s="8">
        <v>9</v>
      </c>
      <c r="J32" s="8">
        <v>9</v>
      </c>
      <c r="K32" s="8">
        <v>11</v>
      </c>
      <c r="L32" s="8">
        <v>8</v>
      </c>
      <c r="M32" s="8">
        <v>9</v>
      </c>
      <c r="N32" s="9">
        <v>17</v>
      </c>
      <c r="O32" s="9">
        <v>10</v>
      </c>
      <c r="P32" s="9">
        <v>17</v>
      </c>
      <c r="Q32" s="9">
        <v>11</v>
      </c>
      <c r="R32" s="9">
        <v>17</v>
      </c>
      <c r="S32" s="9">
        <v>13</v>
      </c>
      <c r="T32" s="9">
        <v>9</v>
      </c>
      <c r="U32" s="9">
        <v>5</v>
      </c>
      <c r="V32" s="9">
        <v>3</v>
      </c>
      <c r="W32" s="9">
        <v>4</v>
      </c>
      <c r="X32" s="9">
        <v>1</v>
      </c>
      <c r="Y32" s="9">
        <v>6</v>
      </c>
      <c r="Z32" s="9">
        <v>14</v>
      </c>
      <c r="AA32" s="9">
        <v>11</v>
      </c>
      <c r="AF32" s="58"/>
    </row>
    <row r="33" spans="1:37" ht="12.75" customHeight="1" x14ac:dyDescent="0.2">
      <c r="A33" s="2"/>
      <c r="B33" s="2" t="s">
        <v>43</v>
      </c>
      <c r="C33" s="2" t="s">
        <v>29</v>
      </c>
      <c r="D33" s="2" t="s">
        <v>44</v>
      </c>
      <c r="F33" s="1" t="s">
        <v>43</v>
      </c>
      <c r="H33" s="8">
        <v>15</v>
      </c>
      <c r="I33" s="8">
        <v>23</v>
      </c>
      <c r="J33" s="8">
        <v>30</v>
      </c>
      <c r="K33" s="8">
        <v>30</v>
      </c>
      <c r="L33" s="8">
        <v>40</v>
      </c>
      <c r="M33" s="8">
        <v>36</v>
      </c>
      <c r="N33" s="9">
        <v>33</v>
      </c>
      <c r="O33" s="9">
        <v>35</v>
      </c>
      <c r="P33" s="9">
        <v>41</v>
      </c>
      <c r="Q33" s="9">
        <v>31</v>
      </c>
      <c r="R33" s="9">
        <v>34</v>
      </c>
      <c r="S33" s="9">
        <v>36</v>
      </c>
      <c r="T33" s="9">
        <v>34</v>
      </c>
      <c r="U33" s="9">
        <v>30</v>
      </c>
      <c r="V33" s="9">
        <v>33</v>
      </c>
      <c r="W33" s="9">
        <v>16</v>
      </c>
      <c r="X33" s="9">
        <v>21</v>
      </c>
      <c r="Y33" s="9">
        <v>20</v>
      </c>
      <c r="Z33" s="9">
        <v>10</v>
      </c>
      <c r="AA33" s="9">
        <v>6</v>
      </c>
      <c r="AF33" s="58"/>
    </row>
    <row r="34" spans="1:37" ht="12.75" customHeight="1" x14ac:dyDescent="0.2">
      <c r="A34" s="2"/>
      <c r="B34" s="2"/>
      <c r="C34" s="2"/>
      <c r="D34" s="2"/>
      <c r="E34" s="2"/>
      <c r="F34" s="2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F34" s="58"/>
    </row>
    <row r="35" spans="1:37" ht="12.75" customHeight="1" x14ac:dyDescent="0.2">
      <c r="A35" s="2"/>
      <c r="B35" s="2" t="s">
        <v>45</v>
      </c>
      <c r="C35" s="2" t="s">
        <v>11</v>
      </c>
      <c r="D35" s="2" t="s">
        <v>46</v>
      </c>
      <c r="F35" s="1" t="s">
        <v>47</v>
      </c>
      <c r="H35" s="8">
        <v>3</v>
      </c>
      <c r="I35" s="8">
        <v>1</v>
      </c>
      <c r="J35" s="8">
        <v>1</v>
      </c>
      <c r="K35" s="8">
        <v>2</v>
      </c>
      <c r="L35" s="8">
        <v>5</v>
      </c>
      <c r="M35" s="8">
        <v>6</v>
      </c>
      <c r="N35" s="9">
        <v>2</v>
      </c>
      <c r="O35" s="9">
        <v>6</v>
      </c>
      <c r="P35" s="9">
        <v>6</v>
      </c>
      <c r="Q35" s="9">
        <v>7</v>
      </c>
      <c r="R35" s="9">
        <v>8</v>
      </c>
      <c r="S35" s="9">
        <v>7</v>
      </c>
      <c r="T35" s="9">
        <v>7</v>
      </c>
      <c r="U35" s="9">
        <v>5</v>
      </c>
      <c r="V35" s="9">
        <v>2</v>
      </c>
      <c r="W35" s="9">
        <v>2</v>
      </c>
      <c r="X35" s="9">
        <v>5</v>
      </c>
      <c r="Y35" s="9">
        <v>7</v>
      </c>
      <c r="Z35" s="9">
        <v>5</v>
      </c>
      <c r="AA35" s="9">
        <v>4</v>
      </c>
      <c r="AF35" s="58"/>
    </row>
    <row r="36" spans="1:37" ht="12.75" customHeight="1" x14ac:dyDescent="0.2">
      <c r="A36" s="2"/>
      <c r="B36" s="2" t="s">
        <v>45</v>
      </c>
      <c r="C36" s="2" t="s">
        <v>11</v>
      </c>
      <c r="D36" s="2" t="s">
        <v>48</v>
      </c>
      <c r="F36" s="1" t="s">
        <v>49</v>
      </c>
      <c r="H36" s="8">
        <v>22</v>
      </c>
      <c r="I36" s="8">
        <v>36</v>
      </c>
      <c r="J36" s="8">
        <v>35</v>
      </c>
      <c r="K36" s="8">
        <v>29</v>
      </c>
      <c r="L36" s="8">
        <v>22</v>
      </c>
      <c r="M36" s="8">
        <v>43</v>
      </c>
      <c r="N36" s="9">
        <v>28</v>
      </c>
      <c r="O36" s="9">
        <v>38</v>
      </c>
      <c r="P36" s="9">
        <v>43</v>
      </c>
      <c r="Q36" s="9">
        <v>48</v>
      </c>
      <c r="R36" s="9">
        <v>47</v>
      </c>
      <c r="S36" s="9">
        <v>37</v>
      </c>
      <c r="T36" s="9">
        <v>35</v>
      </c>
      <c r="U36" s="9">
        <v>43</v>
      </c>
      <c r="V36" s="9">
        <v>37</v>
      </c>
      <c r="W36" s="9">
        <v>22</v>
      </c>
      <c r="X36" s="9">
        <v>22</v>
      </c>
      <c r="Y36" s="9">
        <v>20</v>
      </c>
      <c r="Z36" s="9">
        <v>19</v>
      </c>
      <c r="AA36" s="9">
        <v>18</v>
      </c>
      <c r="AF36" s="58"/>
    </row>
    <row r="37" spans="1:37" ht="12.75" customHeight="1" x14ac:dyDescent="0.2">
      <c r="A37" s="2"/>
      <c r="B37" s="2"/>
      <c r="C37" s="2"/>
      <c r="D37" s="2"/>
      <c r="E37" s="2"/>
      <c r="F37" s="2"/>
      <c r="G37" s="10"/>
      <c r="H37" s="10"/>
      <c r="I37" s="10"/>
      <c r="J37" s="10"/>
      <c r="K37" s="10"/>
      <c r="L37" s="10"/>
      <c r="M37" s="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F37" s="58"/>
    </row>
    <row r="38" spans="1:37" ht="12.75" customHeight="1" x14ac:dyDescent="0.2">
      <c r="A38" s="2"/>
      <c r="B38" s="2" t="s">
        <v>50</v>
      </c>
      <c r="C38" s="2" t="s">
        <v>11</v>
      </c>
      <c r="D38" s="2" t="s">
        <v>51</v>
      </c>
      <c r="F38" s="2" t="s">
        <v>52</v>
      </c>
      <c r="H38" s="8">
        <v>2</v>
      </c>
      <c r="I38" s="8">
        <v>14</v>
      </c>
      <c r="J38" s="8">
        <v>59</v>
      </c>
      <c r="K38" s="8">
        <v>50</v>
      </c>
      <c r="L38" s="8">
        <v>40</v>
      </c>
      <c r="M38" s="8">
        <v>43</v>
      </c>
      <c r="N38" s="9">
        <v>32</v>
      </c>
      <c r="O38" s="9">
        <v>31</v>
      </c>
      <c r="P38" s="9">
        <v>38</v>
      </c>
      <c r="Q38" s="9">
        <v>36</v>
      </c>
      <c r="R38" s="9">
        <v>44</v>
      </c>
      <c r="S38" s="9">
        <v>37</v>
      </c>
      <c r="T38" s="9">
        <v>39</v>
      </c>
      <c r="U38" s="9">
        <v>36</v>
      </c>
      <c r="V38" s="9">
        <v>31</v>
      </c>
      <c r="W38" s="9">
        <v>45</v>
      </c>
      <c r="X38" s="9">
        <v>35</v>
      </c>
      <c r="Y38" s="9">
        <v>27</v>
      </c>
      <c r="Z38" s="9">
        <v>30</v>
      </c>
      <c r="AA38" s="9">
        <v>28</v>
      </c>
      <c r="AF38" s="58"/>
    </row>
    <row r="39" spans="1:37" ht="12.75" customHeight="1" x14ac:dyDescent="0.2">
      <c r="A39" s="2"/>
      <c r="B39" s="2" t="s">
        <v>50</v>
      </c>
      <c r="C39" s="2" t="s">
        <v>16</v>
      </c>
      <c r="D39" s="2" t="s">
        <v>434</v>
      </c>
      <c r="F39" s="2" t="s">
        <v>52</v>
      </c>
      <c r="H39" s="8">
        <v>40</v>
      </c>
      <c r="I39" s="8">
        <v>33</v>
      </c>
      <c r="M39" s="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F39" s="58"/>
    </row>
    <row r="40" spans="1:37" ht="12.75" customHeight="1" x14ac:dyDescent="0.2">
      <c r="A40" s="2"/>
      <c r="B40" s="2"/>
      <c r="C40" s="2"/>
      <c r="D40" s="2"/>
      <c r="E40" s="2"/>
      <c r="F40" s="2"/>
      <c r="M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F40" s="58"/>
      <c r="AJ40" s="2"/>
      <c r="AK40" s="2"/>
    </row>
    <row r="41" spans="1:37" ht="12.75" customHeight="1" x14ac:dyDescent="0.2">
      <c r="A41" s="2"/>
      <c r="B41" s="2" t="s">
        <v>53</v>
      </c>
      <c r="C41" s="2" t="s">
        <v>11</v>
      </c>
      <c r="D41" s="2" t="s">
        <v>54</v>
      </c>
      <c r="F41" s="1" t="s">
        <v>55</v>
      </c>
      <c r="H41" s="8">
        <v>12</v>
      </c>
      <c r="I41" s="8">
        <v>12</v>
      </c>
      <c r="J41" s="8">
        <v>20</v>
      </c>
      <c r="K41" s="8">
        <v>28</v>
      </c>
      <c r="L41" s="8">
        <v>30</v>
      </c>
      <c r="M41" s="8">
        <v>26</v>
      </c>
      <c r="N41" s="9">
        <v>12</v>
      </c>
      <c r="O41" s="9">
        <v>7</v>
      </c>
      <c r="P41" s="9">
        <v>7</v>
      </c>
      <c r="Q41" s="9">
        <v>10</v>
      </c>
      <c r="R41" s="9">
        <v>12</v>
      </c>
      <c r="S41" s="9">
        <v>15</v>
      </c>
      <c r="T41" s="9">
        <v>16</v>
      </c>
      <c r="U41" s="9">
        <v>13</v>
      </c>
      <c r="V41" s="9">
        <v>9</v>
      </c>
      <c r="W41" s="9">
        <v>11</v>
      </c>
      <c r="X41" s="9">
        <v>7</v>
      </c>
      <c r="Y41" s="9">
        <v>7</v>
      </c>
      <c r="Z41" s="9">
        <v>13</v>
      </c>
      <c r="AA41" s="9">
        <v>14</v>
      </c>
      <c r="AC41" s="57" t="s">
        <v>360</v>
      </c>
      <c r="AD41" s="58" t="s">
        <v>53</v>
      </c>
      <c r="AF41" s="58"/>
    </row>
    <row r="42" spans="1:37" ht="12.75" customHeight="1" x14ac:dyDescent="0.2">
      <c r="A42" s="2"/>
      <c r="B42" s="2"/>
      <c r="C42" s="2"/>
      <c r="D42" s="2"/>
      <c r="E42" s="2"/>
      <c r="F42" s="2"/>
      <c r="G42" s="10"/>
      <c r="H42" s="10"/>
      <c r="I42" s="10"/>
      <c r="J42" s="10"/>
      <c r="K42" s="10"/>
      <c r="L42" s="10"/>
      <c r="M42" s="10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F42" s="58"/>
    </row>
    <row r="43" spans="1:37" ht="12.75" customHeight="1" x14ac:dyDescent="0.2">
      <c r="A43" s="2"/>
      <c r="B43" s="2" t="s">
        <v>56</v>
      </c>
      <c r="C43" s="2" t="s">
        <v>11</v>
      </c>
      <c r="D43" s="2" t="s">
        <v>57</v>
      </c>
      <c r="F43" s="1" t="s">
        <v>56</v>
      </c>
      <c r="H43" s="8">
        <v>70</v>
      </c>
      <c r="I43" s="8">
        <v>68</v>
      </c>
      <c r="J43" s="8">
        <v>93</v>
      </c>
      <c r="K43" s="8">
        <v>101</v>
      </c>
      <c r="L43" s="8">
        <v>112</v>
      </c>
      <c r="M43" s="8">
        <v>105</v>
      </c>
      <c r="N43" s="9">
        <v>110</v>
      </c>
      <c r="O43" s="9">
        <v>110</v>
      </c>
      <c r="P43" s="9">
        <v>126</v>
      </c>
      <c r="Q43" s="9">
        <v>108</v>
      </c>
      <c r="R43" s="9">
        <v>83</v>
      </c>
      <c r="S43" s="9">
        <v>86</v>
      </c>
      <c r="T43" s="9">
        <v>95</v>
      </c>
      <c r="U43" s="9">
        <v>94</v>
      </c>
      <c r="V43" s="9">
        <v>104</v>
      </c>
      <c r="W43" s="9">
        <v>112</v>
      </c>
      <c r="X43" s="9">
        <v>102</v>
      </c>
      <c r="Y43" s="9">
        <v>103</v>
      </c>
      <c r="Z43" s="9">
        <v>97</v>
      </c>
      <c r="AA43" s="9">
        <v>98</v>
      </c>
      <c r="AF43" s="58"/>
    </row>
    <row r="44" spans="1:37" ht="12.75" customHeight="1" x14ac:dyDescent="0.2">
      <c r="A44" s="2"/>
      <c r="B44" s="2" t="s">
        <v>56</v>
      </c>
      <c r="C44" s="2" t="s">
        <v>29</v>
      </c>
      <c r="D44" s="2" t="s">
        <v>359</v>
      </c>
      <c r="F44" s="1" t="s">
        <v>405</v>
      </c>
      <c r="H44" s="8">
        <v>5</v>
      </c>
      <c r="I44" s="8">
        <v>6</v>
      </c>
      <c r="J44" s="8">
        <v>8</v>
      </c>
      <c r="K44" s="8">
        <v>9</v>
      </c>
      <c r="L44" s="8">
        <v>6</v>
      </c>
      <c r="M44" s="8">
        <v>1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F44" s="58"/>
    </row>
    <row r="45" spans="1:37" ht="12.75" customHeight="1" x14ac:dyDescent="0.2">
      <c r="A45" s="2"/>
      <c r="B45" s="2"/>
      <c r="C45" s="2"/>
      <c r="D45" s="2"/>
      <c r="E45" s="2"/>
      <c r="F45" s="2"/>
      <c r="M45" s="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F45" s="58"/>
    </row>
    <row r="46" spans="1:37" ht="12.75" customHeight="1" x14ac:dyDescent="0.2">
      <c r="A46" s="2"/>
      <c r="B46" s="2" t="s">
        <v>58</v>
      </c>
      <c r="C46" s="2" t="s">
        <v>11</v>
      </c>
      <c r="D46" s="2" t="s">
        <v>59</v>
      </c>
      <c r="F46" s="1" t="s">
        <v>58</v>
      </c>
      <c r="H46" s="8">
        <v>240</v>
      </c>
      <c r="I46" s="8">
        <v>205</v>
      </c>
      <c r="J46" s="8">
        <v>227</v>
      </c>
      <c r="K46" s="8">
        <v>216</v>
      </c>
      <c r="L46" s="8">
        <v>214</v>
      </c>
      <c r="M46" s="8">
        <v>215</v>
      </c>
      <c r="N46" s="9">
        <v>231</v>
      </c>
      <c r="O46" s="9">
        <v>227</v>
      </c>
      <c r="P46" s="9">
        <v>233</v>
      </c>
      <c r="Q46" s="9">
        <v>193</v>
      </c>
      <c r="R46" s="9">
        <v>132</v>
      </c>
      <c r="S46" s="9">
        <v>155</v>
      </c>
      <c r="T46" s="9">
        <v>169</v>
      </c>
      <c r="U46" s="9">
        <v>178</v>
      </c>
      <c r="V46" s="9">
        <v>194</v>
      </c>
      <c r="W46" s="9">
        <v>181</v>
      </c>
      <c r="X46" s="9">
        <v>191</v>
      </c>
      <c r="Y46" s="9">
        <v>198</v>
      </c>
      <c r="Z46" s="9">
        <v>188</v>
      </c>
      <c r="AA46" s="9">
        <v>175</v>
      </c>
      <c r="AF46" s="58"/>
    </row>
    <row r="47" spans="1:37" ht="12.75" customHeight="1" x14ac:dyDescent="0.2">
      <c r="A47" s="2"/>
      <c r="B47" s="2" t="s">
        <v>58</v>
      </c>
      <c r="C47" s="2" t="s">
        <v>29</v>
      </c>
      <c r="D47" s="2" t="s">
        <v>59</v>
      </c>
      <c r="F47" s="1" t="s">
        <v>58</v>
      </c>
      <c r="G47" s="10"/>
      <c r="H47" s="10">
        <v>98</v>
      </c>
      <c r="I47" s="10">
        <v>106</v>
      </c>
      <c r="J47" s="10">
        <v>108</v>
      </c>
      <c r="K47" s="10">
        <v>100</v>
      </c>
      <c r="L47" s="8">
        <v>122</v>
      </c>
      <c r="M47" s="8">
        <v>121</v>
      </c>
      <c r="N47" s="9">
        <v>88</v>
      </c>
      <c r="O47" s="9">
        <v>91</v>
      </c>
      <c r="P47" s="9">
        <v>78</v>
      </c>
      <c r="Q47" s="9">
        <v>95</v>
      </c>
      <c r="R47" s="9">
        <v>108</v>
      </c>
      <c r="S47" s="9">
        <v>65</v>
      </c>
      <c r="T47" s="9">
        <v>57</v>
      </c>
      <c r="U47" s="9">
        <v>48</v>
      </c>
      <c r="V47" s="9">
        <v>35</v>
      </c>
      <c r="W47" s="9">
        <v>52</v>
      </c>
      <c r="X47" s="9">
        <v>55</v>
      </c>
      <c r="Y47" s="9">
        <v>54</v>
      </c>
      <c r="Z47" s="9">
        <v>63</v>
      </c>
      <c r="AA47" s="9">
        <v>74</v>
      </c>
      <c r="AF47" s="58"/>
    </row>
    <row r="48" spans="1:37" ht="12.75" customHeight="1" x14ac:dyDescent="0.2">
      <c r="A48" s="2"/>
      <c r="B48" s="2"/>
      <c r="C48" s="2"/>
      <c r="D48" s="2"/>
      <c r="E48" s="2"/>
      <c r="F48" s="2"/>
      <c r="G48" s="10"/>
      <c r="H48" s="10"/>
      <c r="I48" s="10"/>
      <c r="J48" s="10"/>
      <c r="K48" s="10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F48" s="58"/>
    </row>
    <row r="49" spans="1:37" ht="12.75" customHeight="1" x14ac:dyDescent="0.2">
      <c r="A49" s="2"/>
      <c r="B49" s="2" t="s">
        <v>60</v>
      </c>
      <c r="C49" s="2" t="s">
        <v>11</v>
      </c>
      <c r="D49" s="2" t="s">
        <v>61</v>
      </c>
      <c r="F49" s="1" t="s">
        <v>62</v>
      </c>
      <c r="H49" s="8">
        <v>12</v>
      </c>
      <c r="I49" s="8">
        <v>19</v>
      </c>
      <c r="J49" s="8">
        <v>19</v>
      </c>
      <c r="K49" s="8">
        <v>19</v>
      </c>
      <c r="L49" s="8">
        <v>15</v>
      </c>
      <c r="M49" s="8">
        <v>13</v>
      </c>
      <c r="N49" s="9">
        <v>22</v>
      </c>
      <c r="O49" s="9">
        <v>13</v>
      </c>
      <c r="P49" s="9">
        <v>20</v>
      </c>
      <c r="Q49" s="9">
        <v>21</v>
      </c>
      <c r="R49" s="9">
        <v>21</v>
      </c>
      <c r="S49" s="9">
        <v>17</v>
      </c>
      <c r="T49" s="9">
        <v>14</v>
      </c>
      <c r="U49" s="9">
        <v>11</v>
      </c>
      <c r="V49" s="9">
        <v>16</v>
      </c>
      <c r="W49" s="9">
        <v>22</v>
      </c>
      <c r="X49" s="9">
        <v>23</v>
      </c>
      <c r="Y49" s="9">
        <v>21</v>
      </c>
      <c r="Z49" s="9">
        <v>23</v>
      </c>
      <c r="AA49" s="9">
        <v>25</v>
      </c>
      <c r="AF49" s="58"/>
    </row>
    <row r="50" spans="1:37" ht="12.75" customHeight="1" x14ac:dyDescent="0.2">
      <c r="A50" s="2"/>
      <c r="B50" s="2" t="s">
        <v>60</v>
      </c>
      <c r="C50" s="2" t="s">
        <v>11</v>
      </c>
      <c r="D50" s="2" t="s">
        <v>63</v>
      </c>
      <c r="F50" s="1" t="s">
        <v>64</v>
      </c>
      <c r="H50" s="8">
        <v>11</v>
      </c>
      <c r="I50" s="8">
        <v>13</v>
      </c>
      <c r="J50" s="8">
        <v>10</v>
      </c>
      <c r="K50" s="8">
        <v>9</v>
      </c>
      <c r="L50" s="8">
        <v>9</v>
      </c>
      <c r="M50" s="8">
        <v>11</v>
      </c>
      <c r="N50" s="9">
        <v>10</v>
      </c>
      <c r="O50" s="9">
        <v>8</v>
      </c>
      <c r="P50" s="9">
        <v>9</v>
      </c>
      <c r="Q50" s="9">
        <v>7</v>
      </c>
      <c r="R50" s="9">
        <v>4</v>
      </c>
      <c r="S50" s="9">
        <v>3</v>
      </c>
      <c r="T50" s="9"/>
      <c r="U50" s="9"/>
      <c r="V50" s="9"/>
      <c r="W50" s="9"/>
      <c r="X50" s="9"/>
      <c r="Y50" s="9"/>
      <c r="Z50" s="9"/>
      <c r="AA50" s="9"/>
      <c r="AF50" s="58"/>
    </row>
    <row r="51" spans="1:37" ht="12.75" customHeight="1" x14ac:dyDescent="0.2">
      <c r="A51" s="2"/>
      <c r="B51" s="2" t="s">
        <v>60</v>
      </c>
      <c r="C51" s="2" t="s">
        <v>11</v>
      </c>
      <c r="D51" s="2" t="s">
        <v>65</v>
      </c>
      <c r="E51" s="2"/>
      <c r="F51" s="2" t="s">
        <v>66</v>
      </c>
      <c r="G51" s="10"/>
      <c r="H51" s="10">
        <v>235</v>
      </c>
      <c r="I51" s="10">
        <v>287</v>
      </c>
      <c r="J51" s="10">
        <v>308</v>
      </c>
      <c r="K51" s="10">
        <v>291</v>
      </c>
      <c r="L51" s="8">
        <v>288</v>
      </c>
      <c r="M51" s="8">
        <v>260</v>
      </c>
      <c r="N51" s="9">
        <v>245</v>
      </c>
      <c r="O51" s="9">
        <v>214</v>
      </c>
      <c r="P51" s="9">
        <v>197</v>
      </c>
      <c r="Q51" s="9">
        <v>189</v>
      </c>
      <c r="R51" s="9">
        <v>173</v>
      </c>
      <c r="S51" s="9">
        <v>150</v>
      </c>
      <c r="T51" s="9">
        <v>148</v>
      </c>
      <c r="U51" s="9">
        <v>146</v>
      </c>
      <c r="V51" s="9">
        <v>136</v>
      </c>
      <c r="W51" s="9">
        <v>115</v>
      </c>
      <c r="X51" s="9">
        <v>85</v>
      </c>
      <c r="Y51" s="9">
        <v>49</v>
      </c>
      <c r="Z51" s="9">
        <v>2</v>
      </c>
      <c r="AA51" s="9"/>
      <c r="AF51" s="58"/>
    </row>
    <row r="52" spans="1:37" ht="12.75" customHeight="1" x14ac:dyDescent="0.2">
      <c r="A52" s="2"/>
      <c r="B52" s="2" t="s">
        <v>60</v>
      </c>
      <c r="C52" s="2" t="s">
        <v>11</v>
      </c>
      <c r="D52" s="2" t="s">
        <v>67</v>
      </c>
      <c r="F52" s="1" t="s">
        <v>68</v>
      </c>
      <c r="G52" s="10"/>
      <c r="H52" s="10">
        <v>86</v>
      </c>
      <c r="I52" s="10">
        <v>114</v>
      </c>
      <c r="J52" s="10">
        <v>126</v>
      </c>
      <c r="K52" s="10">
        <v>110</v>
      </c>
      <c r="L52" s="8">
        <v>119</v>
      </c>
      <c r="M52" s="8">
        <v>118</v>
      </c>
      <c r="N52" s="9">
        <v>133</v>
      </c>
      <c r="O52" s="9">
        <v>127</v>
      </c>
      <c r="P52" s="9">
        <v>128</v>
      </c>
      <c r="Q52" s="9">
        <v>109</v>
      </c>
      <c r="R52" s="9">
        <v>99</v>
      </c>
      <c r="S52" s="9">
        <v>93</v>
      </c>
      <c r="T52" s="9">
        <v>95</v>
      </c>
      <c r="U52" s="9">
        <v>98</v>
      </c>
      <c r="V52" s="9">
        <v>106</v>
      </c>
      <c r="W52" s="9">
        <v>114</v>
      </c>
      <c r="X52" s="9">
        <v>117</v>
      </c>
      <c r="Y52" s="9">
        <v>147</v>
      </c>
      <c r="Z52" s="9">
        <v>158</v>
      </c>
      <c r="AA52" s="9">
        <v>134</v>
      </c>
      <c r="AF52" s="58"/>
    </row>
    <row r="53" spans="1:37" ht="12.75" customHeight="1" x14ac:dyDescent="0.2">
      <c r="A53" s="2"/>
      <c r="B53" s="2"/>
      <c r="C53" s="2"/>
      <c r="D53" s="2"/>
      <c r="G53" s="10"/>
      <c r="H53" s="10"/>
      <c r="I53" s="10"/>
      <c r="J53" s="10"/>
      <c r="K53" s="10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57"/>
      <c r="AC53" s="57"/>
      <c r="AD53" s="57"/>
      <c r="AE53" s="57"/>
      <c r="AF53" s="58"/>
    </row>
    <row r="54" spans="1:37" s="11" customFormat="1" x14ac:dyDescent="0.2">
      <c r="A54" s="12"/>
      <c r="B54" s="13" t="s">
        <v>69</v>
      </c>
      <c r="C54" s="12"/>
      <c r="D54" s="12"/>
      <c r="E54" s="14"/>
      <c r="F54" s="14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58"/>
      <c r="AC54" s="58"/>
      <c r="AD54" s="58"/>
      <c r="AE54" s="58"/>
      <c r="AF54" s="62"/>
      <c r="AJ54" s="1"/>
      <c r="AK54" s="1"/>
    </row>
    <row r="55" spans="1:37" ht="12.75" customHeight="1" x14ac:dyDescent="0.2">
      <c r="A55" s="2"/>
      <c r="B55" s="2" t="s">
        <v>70</v>
      </c>
      <c r="C55" s="2" t="s">
        <v>11</v>
      </c>
      <c r="D55" s="2" t="s">
        <v>71</v>
      </c>
      <c r="F55" s="1" t="s">
        <v>72</v>
      </c>
      <c r="G55" s="54"/>
      <c r="H55" s="54"/>
      <c r="I55" s="54"/>
      <c r="J55" s="54">
        <v>3</v>
      </c>
      <c r="K55" s="54">
        <v>4</v>
      </c>
      <c r="L55" s="8">
        <v>2</v>
      </c>
      <c r="M55" s="8">
        <v>3</v>
      </c>
      <c r="N55" s="9">
        <v>7</v>
      </c>
      <c r="O55" s="9">
        <v>5</v>
      </c>
      <c r="P55" s="9">
        <v>9</v>
      </c>
      <c r="Q55" s="9">
        <v>20</v>
      </c>
      <c r="R55" s="9">
        <v>16</v>
      </c>
      <c r="S55" s="9">
        <v>5</v>
      </c>
      <c r="T55" s="9">
        <v>5</v>
      </c>
      <c r="U55" s="9">
        <v>8</v>
      </c>
      <c r="V55" s="9">
        <v>8</v>
      </c>
      <c r="W55" s="9">
        <v>7</v>
      </c>
      <c r="X55" s="9">
        <v>13</v>
      </c>
      <c r="Y55" s="9">
        <v>7</v>
      </c>
      <c r="Z55" s="9">
        <v>8</v>
      </c>
      <c r="AA55" s="9">
        <v>17</v>
      </c>
      <c r="AF55" s="58"/>
      <c r="AJ55" s="11"/>
      <c r="AK55" s="11"/>
    </row>
    <row r="56" spans="1:37" ht="12.75" customHeight="1" x14ac:dyDescent="0.2">
      <c r="A56" s="2"/>
      <c r="B56" s="2" t="s">
        <v>70</v>
      </c>
      <c r="C56" s="2" t="s">
        <v>29</v>
      </c>
      <c r="D56" s="2" t="s">
        <v>71</v>
      </c>
      <c r="F56" s="1" t="s">
        <v>72</v>
      </c>
      <c r="G56" s="10"/>
      <c r="H56" s="10">
        <v>138</v>
      </c>
      <c r="I56" s="10">
        <v>149</v>
      </c>
      <c r="J56" s="10">
        <v>157</v>
      </c>
      <c r="K56" s="10">
        <v>196</v>
      </c>
      <c r="L56" s="8">
        <v>204</v>
      </c>
      <c r="M56" s="8">
        <v>204</v>
      </c>
      <c r="N56" s="9">
        <v>200</v>
      </c>
      <c r="O56" s="9">
        <v>226</v>
      </c>
      <c r="P56" s="9">
        <v>223</v>
      </c>
      <c r="Q56" s="9">
        <v>194</v>
      </c>
      <c r="R56" s="9">
        <v>166</v>
      </c>
      <c r="S56" s="9">
        <v>187</v>
      </c>
      <c r="T56" s="9">
        <v>161</v>
      </c>
      <c r="U56" s="9">
        <v>202</v>
      </c>
      <c r="V56" s="9">
        <v>200</v>
      </c>
      <c r="W56" s="9">
        <v>166</v>
      </c>
      <c r="X56" s="9">
        <v>156</v>
      </c>
      <c r="Y56" s="9">
        <v>149</v>
      </c>
      <c r="Z56" s="9">
        <v>127</v>
      </c>
      <c r="AA56" s="9">
        <v>114</v>
      </c>
      <c r="AF56" s="58"/>
    </row>
    <row r="57" spans="1:37" ht="12.75" customHeight="1" x14ac:dyDescent="0.2">
      <c r="A57" s="2"/>
      <c r="B57" s="2" t="s">
        <v>70</v>
      </c>
      <c r="C57" s="11" t="s">
        <v>29</v>
      </c>
      <c r="D57" s="2" t="s">
        <v>80</v>
      </c>
      <c r="E57" s="11"/>
      <c r="F57" s="2" t="s">
        <v>81</v>
      </c>
      <c r="G57" s="11"/>
      <c r="H57" s="11"/>
      <c r="I57" s="11"/>
      <c r="J57" s="11"/>
      <c r="K57" s="11">
        <v>1</v>
      </c>
      <c r="L57" s="8">
        <v>1</v>
      </c>
      <c r="M57" s="8"/>
      <c r="N57" s="9"/>
      <c r="O57" s="9"/>
      <c r="P57" s="9"/>
      <c r="Q57" s="9"/>
      <c r="R57" s="9"/>
      <c r="S57" s="9"/>
      <c r="T57" s="9"/>
      <c r="U57" s="9">
        <v>1</v>
      </c>
      <c r="V57" s="9">
        <v>2</v>
      </c>
      <c r="W57" s="9">
        <v>1</v>
      </c>
      <c r="X57" s="9"/>
      <c r="Y57" s="9"/>
      <c r="Z57" s="9"/>
      <c r="AA57" s="9"/>
      <c r="AF57" s="58"/>
    </row>
    <row r="58" spans="1:37" ht="12.75" customHeight="1" x14ac:dyDescent="0.2">
      <c r="A58" s="2"/>
      <c r="B58" s="2" t="s">
        <v>70</v>
      </c>
      <c r="C58" s="2" t="s">
        <v>29</v>
      </c>
      <c r="D58" s="2" t="s">
        <v>73</v>
      </c>
      <c r="E58" s="2"/>
      <c r="F58" s="2" t="s">
        <v>74</v>
      </c>
      <c r="G58" s="10"/>
      <c r="H58" s="10">
        <v>116</v>
      </c>
      <c r="I58" s="10">
        <v>111</v>
      </c>
      <c r="J58" s="10">
        <v>128</v>
      </c>
      <c r="K58" s="10">
        <v>114</v>
      </c>
      <c r="L58" s="8">
        <v>125</v>
      </c>
      <c r="M58" s="8">
        <v>123</v>
      </c>
      <c r="N58" s="9">
        <v>118</v>
      </c>
      <c r="O58" s="9">
        <v>110</v>
      </c>
      <c r="P58" s="9">
        <v>83</v>
      </c>
      <c r="Q58" s="9">
        <v>73</v>
      </c>
      <c r="R58" s="9">
        <v>44</v>
      </c>
      <c r="S58" s="9">
        <v>53</v>
      </c>
      <c r="T58" s="9">
        <v>43</v>
      </c>
      <c r="U58" s="9">
        <v>45</v>
      </c>
      <c r="V58" s="9">
        <v>42</v>
      </c>
      <c r="W58" s="9">
        <v>28</v>
      </c>
      <c r="X58" s="9">
        <v>21</v>
      </c>
      <c r="Y58" s="9">
        <v>4</v>
      </c>
      <c r="Z58" s="9"/>
      <c r="AA58" s="9"/>
      <c r="AF58" s="58"/>
    </row>
    <row r="59" spans="1:37" ht="12.75" customHeight="1" x14ac:dyDescent="0.2">
      <c r="A59" s="2"/>
      <c r="B59" s="2" t="s">
        <v>70</v>
      </c>
      <c r="C59" s="2" t="s">
        <v>11</v>
      </c>
      <c r="D59" s="2" t="s">
        <v>76</v>
      </c>
      <c r="E59" s="2"/>
      <c r="F59" s="2" t="s">
        <v>77</v>
      </c>
      <c r="G59" s="10"/>
      <c r="H59" s="10"/>
      <c r="I59" s="10">
        <v>1</v>
      </c>
      <c r="J59" s="10">
        <v>1</v>
      </c>
      <c r="K59" s="10">
        <v>1</v>
      </c>
      <c r="L59" s="8">
        <v>1</v>
      </c>
      <c r="M59" s="8">
        <v>1</v>
      </c>
      <c r="N59" s="9">
        <v>1</v>
      </c>
      <c r="O59" s="9">
        <v>1</v>
      </c>
      <c r="P59" s="9">
        <v>1</v>
      </c>
      <c r="Q59" s="9"/>
      <c r="R59" s="9"/>
      <c r="S59" s="9">
        <v>1</v>
      </c>
      <c r="T59" s="9"/>
      <c r="U59" s="9"/>
      <c r="V59" s="9"/>
      <c r="W59" s="9">
        <v>1</v>
      </c>
      <c r="X59" s="9"/>
      <c r="Y59" s="9"/>
      <c r="Z59" s="9"/>
      <c r="AA59" s="9"/>
      <c r="AF59" s="58"/>
    </row>
    <row r="60" spans="1:37" ht="12.75" customHeight="1" x14ac:dyDescent="0.2">
      <c r="A60" s="2"/>
      <c r="B60" s="2" t="s">
        <v>70</v>
      </c>
      <c r="C60" s="2" t="s">
        <v>29</v>
      </c>
      <c r="D60" s="2" t="s">
        <v>76</v>
      </c>
      <c r="E60" s="2"/>
      <c r="F60" s="2" t="s">
        <v>77</v>
      </c>
      <c r="G60" s="10"/>
      <c r="H60" s="10">
        <v>22</v>
      </c>
      <c r="I60" s="10">
        <v>22</v>
      </c>
      <c r="J60" s="10">
        <v>23</v>
      </c>
      <c r="K60" s="10">
        <v>26</v>
      </c>
      <c r="L60" s="8">
        <v>29</v>
      </c>
      <c r="M60" s="8">
        <v>26</v>
      </c>
      <c r="N60" s="9">
        <v>25</v>
      </c>
      <c r="O60" s="9">
        <v>25</v>
      </c>
      <c r="P60" s="9">
        <v>22</v>
      </c>
      <c r="Q60" s="9">
        <v>11</v>
      </c>
      <c r="R60" s="9">
        <v>16</v>
      </c>
      <c r="S60" s="9">
        <v>12</v>
      </c>
      <c r="T60" s="9">
        <v>11</v>
      </c>
      <c r="U60" s="9">
        <v>8</v>
      </c>
      <c r="V60" s="9">
        <v>9</v>
      </c>
      <c r="W60" s="9">
        <v>14</v>
      </c>
      <c r="X60" s="9">
        <v>7</v>
      </c>
      <c r="Y60" s="9">
        <v>1</v>
      </c>
      <c r="Z60" s="9"/>
      <c r="AA60" s="9"/>
      <c r="AF60" s="58"/>
    </row>
    <row r="61" spans="1:37" ht="12.75" customHeight="1" x14ac:dyDescent="0.2">
      <c r="A61" s="2"/>
      <c r="B61" s="2" t="s">
        <v>70</v>
      </c>
      <c r="C61" s="11" t="s">
        <v>29</v>
      </c>
      <c r="D61" s="2" t="s">
        <v>78</v>
      </c>
      <c r="E61" s="11"/>
      <c r="F61" s="2" t="s">
        <v>79</v>
      </c>
      <c r="G61" s="11" t="s">
        <v>25</v>
      </c>
      <c r="H61" s="10"/>
      <c r="I61" s="10"/>
      <c r="J61" s="10"/>
      <c r="K61" s="10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>
        <v>3</v>
      </c>
      <c r="Z61" s="9">
        <v>4</v>
      </c>
      <c r="AA61" s="9">
        <v>3</v>
      </c>
      <c r="AD61" s="58" t="s">
        <v>369</v>
      </c>
      <c r="AF61" s="58"/>
    </row>
    <row r="62" spans="1:37" ht="12.75" customHeight="1" x14ac:dyDescent="0.2">
      <c r="A62" s="2"/>
      <c r="B62" s="2" t="s">
        <v>82</v>
      </c>
      <c r="C62" s="2" t="s">
        <v>29</v>
      </c>
      <c r="D62" s="2" t="s">
        <v>83</v>
      </c>
      <c r="E62" s="2"/>
      <c r="F62" s="2" t="s">
        <v>84</v>
      </c>
      <c r="G62" s="11"/>
      <c r="H62" s="11">
        <v>13</v>
      </c>
      <c r="I62" s="11">
        <v>11</v>
      </c>
      <c r="J62" s="11">
        <v>19</v>
      </c>
      <c r="K62" s="11">
        <v>28</v>
      </c>
      <c r="L62" s="8">
        <v>26</v>
      </c>
      <c r="M62" s="8">
        <v>22</v>
      </c>
      <c r="N62" s="9">
        <v>26</v>
      </c>
      <c r="O62" s="9">
        <v>21</v>
      </c>
      <c r="P62" s="9">
        <v>14</v>
      </c>
      <c r="Q62" s="9">
        <v>5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F62" s="58"/>
    </row>
    <row r="63" spans="1:37" ht="12.75" customHeight="1" x14ac:dyDescent="0.2">
      <c r="A63" s="2"/>
      <c r="B63" s="2" t="s">
        <v>82</v>
      </c>
      <c r="C63" s="2" t="s">
        <v>11</v>
      </c>
      <c r="D63" s="2" t="s">
        <v>85</v>
      </c>
      <c r="F63" s="1" t="s">
        <v>82</v>
      </c>
      <c r="G63" s="11"/>
      <c r="H63" s="10">
        <v>1</v>
      </c>
      <c r="I63" s="10"/>
      <c r="J63" s="10"/>
      <c r="K63" s="10"/>
      <c r="M63" s="8"/>
      <c r="N63" s="9"/>
      <c r="O63" s="9"/>
      <c r="P63" s="9"/>
      <c r="Q63" s="9">
        <v>1</v>
      </c>
      <c r="R63" s="9">
        <v>1</v>
      </c>
      <c r="S63" s="9">
        <v>1</v>
      </c>
      <c r="T63" s="9"/>
      <c r="U63" s="9"/>
      <c r="V63" s="9"/>
      <c r="W63" s="9">
        <v>1</v>
      </c>
      <c r="X63" s="9">
        <v>1</v>
      </c>
      <c r="Y63" s="9">
        <v>1</v>
      </c>
      <c r="Z63" s="9"/>
      <c r="AA63" s="9">
        <v>2</v>
      </c>
      <c r="AF63" s="58"/>
    </row>
    <row r="64" spans="1:37" ht="12.75" customHeight="1" x14ac:dyDescent="0.2">
      <c r="A64" s="2"/>
      <c r="B64" s="2" t="s">
        <v>82</v>
      </c>
      <c r="C64" s="2" t="s">
        <v>29</v>
      </c>
      <c r="D64" s="2" t="s">
        <v>85</v>
      </c>
      <c r="F64" s="1" t="s">
        <v>82</v>
      </c>
      <c r="H64" s="8">
        <v>10</v>
      </c>
      <c r="I64" s="8">
        <v>9</v>
      </c>
      <c r="J64" s="8">
        <v>19</v>
      </c>
      <c r="K64" s="8">
        <v>21</v>
      </c>
      <c r="L64" s="8">
        <v>20</v>
      </c>
      <c r="M64" s="8">
        <v>20</v>
      </c>
      <c r="N64" s="9">
        <v>29</v>
      </c>
      <c r="O64" s="9">
        <v>23</v>
      </c>
      <c r="P64" s="9">
        <v>23</v>
      </c>
      <c r="Q64" s="9">
        <v>27</v>
      </c>
      <c r="R64" s="9">
        <v>20</v>
      </c>
      <c r="S64" s="9">
        <v>14</v>
      </c>
      <c r="T64" s="9">
        <v>20</v>
      </c>
      <c r="U64" s="9">
        <v>20</v>
      </c>
      <c r="V64" s="9">
        <v>15</v>
      </c>
      <c r="W64" s="9">
        <v>15</v>
      </c>
      <c r="X64" s="9">
        <v>16</v>
      </c>
      <c r="Y64" s="9">
        <v>13</v>
      </c>
      <c r="Z64" s="9">
        <v>18</v>
      </c>
      <c r="AA64" s="9">
        <v>14</v>
      </c>
      <c r="AF64" s="58"/>
    </row>
    <row r="65" spans="1:32" ht="12.75" customHeight="1" x14ac:dyDescent="0.2">
      <c r="A65" s="2"/>
      <c r="B65" s="2" t="s">
        <v>82</v>
      </c>
      <c r="C65" s="2" t="s">
        <v>29</v>
      </c>
      <c r="D65" s="2" t="s">
        <v>86</v>
      </c>
      <c r="F65" s="14" t="s">
        <v>87</v>
      </c>
      <c r="M65" s="8"/>
      <c r="N65" s="9">
        <v>1</v>
      </c>
      <c r="O65" s="9"/>
      <c r="P65" s="9"/>
      <c r="Q65" s="9"/>
      <c r="R65" s="9"/>
      <c r="S65" s="9">
        <v>1</v>
      </c>
      <c r="T65" s="9">
        <v>2</v>
      </c>
      <c r="U65" s="9">
        <v>1</v>
      </c>
      <c r="V65" s="9">
        <v>1</v>
      </c>
      <c r="W65" s="9">
        <v>1</v>
      </c>
      <c r="X65" s="9"/>
      <c r="Y65" s="9">
        <v>1</v>
      </c>
      <c r="Z65" s="9"/>
      <c r="AA65" s="9">
        <v>1</v>
      </c>
      <c r="AF65" s="58"/>
    </row>
    <row r="66" spans="1:32" ht="12.75" customHeight="1" x14ac:dyDescent="0.2">
      <c r="A66" s="2"/>
      <c r="B66" s="2" t="s">
        <v>88</v>
      </c>
      <c r="C66" s="2" t="s">
        <v>29</v>
      </c>
      <c r="D66" s="2" t="s">
        <v>415</v>
      </c>
      <c r="F66" s="14" t="s">
        <v>419</v>
      </c>
      <c r="H66" s="8">
        <v>7</v>
      </c>
      <c r="I66" s="8">
        <v>9</v>
      </c>
      <c r="J66" s="8">
        <v>7</v>
      </c>
      <c r="K66" s="8">
        <v>1</v>
      </c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F66" s="58"/>
    </row>
    <row r="67" spans="1:32" ht="12.75" customHeight="1" x14ac:dyDescent="0.2">
      <c r="A67" s="2"/>
      <c r="B67" s="2" t="s">
        <v>88</v>
      </c>
      <c r="C67" s="2" t="s">
        <v>11</v>
      </c>
      <c r="D67" s="2" t="s">
        <v>89</v>
      </c>
      <c r="F67" s="1" t="s">
        <v>88</v>
      </c>
      <c r="G67" s="11"/>
      <c r="M67" s="8"/>
      <c r="N67" s="9"/>
      <c r="O67" s="9"/>
      <c r="P67" s="9"/>
      <c r="Q67" s="9"/>
      <c r="R67" s="9"/>
      <c r="S67" s="9">
        <v>1</v>
      </c>
      <c r="T67" s="9"/>
      <c r="U67" s="9">
        <v>1</v>
      </c>
      <c r="V67" s="9"/>
      <c r="W67" s="9"/>
      <c r="X67" s="9">
        <v>1</v>
      </c>
      <c r="Y67" s="9">
        <v>1</v>
      </c>
      <c r="Z67" s="9"/>
      <c r="AA67" s="9">
        <v>1</v>
      </c>
      <c r="AF67" s="58"/>
    </row>
    <row r="68" spans="1:32" ht="12.75" customHeight="1" x14ac:dyDescent="0.2">
      <c r="A68" s="2"/>
      <c r="B68" s="2" t="s">
        <v>88</v>
      </c>
      <c r="C68" s="2" t="s">
        <v>29</v>
      </c>
      <c r="D68" s="2" t="s">
        <v>89</v>
      </c>
      <c r="F68" s="1" t="s">
        <v>88</v>
      </c>
      <c r="G68" s="10"/>
      <c r="H68" s="10">
        <v>8</v>
      </c>
      <c r="I68" s="10">
        <v>8</v>
      </c>
      <c r="J68" s="10">
        <v>10</v>
      </c>
      <c r="K68" s="10">
        <v>16</v>
      </c>
      <c r="L68" s="8">
        <v>25</v>
      </c>
      <c r="M68" s="8">
        <v>33</v>
      </c>
      <c r="N68" s="9">
        <v>32</v>
      </c>
      <c r="O68" s="9">
        <v>33</v>
      </c>
      <c r="P68" s="9">
        <v>29</v>
      </c>
      <c r="Q68" s="9">
        <v>24</v>
      </c>
      <c r="R68" s="9">
        <v>22</v>
      </c>
      <c r="S68" s="9">
        <v>14</v>
      </c>
      <c r="T68" s="9">
        <v>18</v>
      </c>
      <c r="U68" s="9">
        <v>16</v>
      </c>
      <c r="V68" s="9">
        <v>20</v>
      </c>
      <c r="W68" s="9">
        <v>21</v>
      </c>
      <c r="X68" s="9">
        <v>21</v>
      </c>
      <c r="Y68" s="9">
        <v>18</v>
      </c>
      <c r="Z68" s="9">
        <v>18</v>
      </c>
      <c r="AA68" s="9">
        <v>12</v>
      </c>
      <c r="AF68" s="58"/>
    </row>
    <row r="69" spans="1:32" ht="12.75" customHeight="1" x14ac:dyDescent="0.2">
      <c r="A69" s="2"/>
      <c r="B69" s="2" t="s">
        <v>90</v>
      </c>
      <c r="C69" s="2" t="s">
        <v>11</v>
      </c>
      <c r="D69" s="2" t="s">
        <v>91</v>
      </c>
      <c r="F69" s="1" t="s">
        <v>90</v>
      </c>
      <c r="G69" s="11" t="s">
        <v>25</v>
      </c>
      <c r="H69" s="10"/>
      <c r="I69" s="10"/>
      <c r="J69" s="10"/>
      <c r="K69" s="10"/>
      <c r="M69" s="8"/>
      <c r="N69" s="9"/>
      <c r="O69" s="9">
        <v>1</v>
      </c>
      <c r="P69" s="9">
        <v>1</v>
      </c>
      <c r="Q69" s="9">
        <v>3</v>
      </c>
      <c r="R69" s="9">
        <v>2</v>
      </c>
      <c r="S69" s="9">
        <v>2</v>
      </c>
      <c r="T69" s="9"/>
      <c r="U69" s="9"/>
      <c r="V69" s="9">
        <v>1</v>
      </c>
      <c r="W69" s="9">
        <v>1</v>
      </c>
      <c r="X69" s="9">
        <v>1</v>
      </c>
      <c r="Y69" s="9">
        <v>1</v>
      </c>
      <c r="Z69" s="9">
        <v>0</v>
      </c>
      <c r="AA69" s="9">
        <v>0</v>
      </c>
      <c r="AF69" s="58"/>
    </row>
    <row r="70" spans="1:32" ht="12.75" customHeight="1" x14ac:dyDescent="0.2">
      <c r="A70" s="2"/>
      <c r="B70" s="2" t="s">
        <v>90</v>
      </c>
      <c r="C70" s="2" t="s">
        <v>29</v>
      </c>
      <c r="D70" s="2" t="s">
        <v>91</v>
      </c>
      <c r="F70" s="1" t="s">
        <v>90</v>
      </c>
      <c r="H70" s="8">
        <v>6</v>
      </c>
      <c r="I70" s="8">
        <v>11</v>
      </c>
      <c r="J70" s="8">
        <v>17</v>
      </c>
      <c r="K70" s="8">
        <v>18</v>
      </c>
      <c r="L70" s="8">
        <v>20</v>
      </c>
      <c r="M70" s="8">
        <v>18</v>
      </c>
      <c r="N70" s="9">
        <v>13</v>
      </c>
      <c r="O70" s="9">
        <v>14</v>
      </c>
      <c r="P70" s="9">
        <v>16</v>
      </c>
      <c r="Q70" s="9">
        <v>11</v>
      </c>
      <c r="R70" s="9">
        <v>9</v>
      </c>
      <c r="S70" s="9">
        <v>6</v>
      </c>
      <c r="T70" s="9">
        <v>9</v>
      </c>
      <c r="U70" s="9">
        <v>9</v>
      </c>
      <c r="V70" s="9">
        <v>11</v>
      </c>
      <c r="W70" s="9">
        <v>10</v>
      </c>
      <c r="X70" s="9">
        <v>16</v>
      </c>
      <c r="Y70" s="9">
        <v>14</v>
      </c>
      <c r="Z70" s="9">
        <v>11</v>
      </c>
      <c r="AA70" s="9">
        <v>6</v>
      </c>
      <c r="AF70" s="58"/>
    </row>
    <row r="71" spans="1:32" ht="12.75" customHeight="1" x14ac:dyDescent="0.2">
      <c r="A71" s="2"/>
      <c r="B71" s="2" t="s">
        <v>90</v>
      </c>
      <c r="C71" s="2" t="s">
        <v>29</v>
      </c>
      <c r="D71" s="2" t="s">
        <v>92</v>
      </c>
      <c r="F71" s="12" t="s">
        <v>93</v>
      </c>
      <c r="H71" s="8">
        <v>14</v>
      </c>
      <c r="I71" s="8">
        <v>16</v>
      </c>
      <c r="J71" s="8">
        <v>22</v>
      </c>
      <c r="K71" s="8">
        <v>25</v>
      </c>
      <c r="L71" s="8">
        <v>32</v>
      </c>
      <c r="M71" s="8">
        <v>30</v>
      </c>
      <c r="N71" s="9">
        <v>31</v>
      </c>
      <c r="O71" s="9">
        <v>32</v>
      </c>
      <c r="P71" s="9">
        <v>22</v>
      </c>
      <c r="Q71" s="9">
        <v>16</v>
      </c>
      <c r="R71" s="9">
        <v>22</v>
      </c>
      <c r="S71" s="9">
        <v>19</v>
      </c>
      <c r="T71" s="9">
        <v>18</v>
      </c>
      <c r="U71" s="9">
        <v>11</v>
      </c>
      <c r="V71" s="9">
        <v>7</v>
      </c>
      <c r="W71" s="9">
        <v>9</v>
      </c>
      <c r="X71" s="9">
        <v>7</v>
      </c>
      <c r="Y71" s="9">
        <v>13</v>
      </c>
      <c r="Z71" s="9">
        <v>9</v>
      </c>
      <c r="AA71" s="9">
        <v>7</v>
      </c>
      <c r="AF71" s="58"/>
    </row>
    <row r="72" spans="1:32" ht="12.75" customHeight="1" x14ac:dyDescent="0.2">
      <c r="A72" s="2"/>
      <c r="B72" s="2"/>
      <c r="C72" s="2"/>
      <c r="D72" s="2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F72" s="58"/>
    </row>
    <row r="73" spans="1:32" ht="12.75" customHeight="1" x14ac:dyDescent="0.2">
      <c r="A73" s="2"/>
      <c r="B73" s="2" t="s">
        <v>94</v>
      </c>
      <c r="C73" s="2" t="s">
        <v>11</v>
      </c>
      <c r="D73" s="2" t="s">
        <v>95</v>
      </c>
      <c r="F73" s="1" t="s">
        <v>96</v>
      </c>
      <c r="L73" s="8">
        <v>1</v>
      </c>
      <c r="M73" s="8">
        <v>1</v>
      </c>
      <c r="N73" s="9"/>
      <c r="O73" s="9"/>
      <c r="P73" s="9"/>
      <c r="Q73" s="9"/>
      <c r="R73" s="9"/>
      <c r="S73" s="9"/>
      <c r="T73" s="9"/>
      <c r="U73" s="9">
        <v>1</v>
      </c>
      <c r="V73" s="9">
        <v>1</v>
      </c>
      <c r="W73" s="9">
        <v>1</v>
      </c>
      <c r="X73" s="9"/>
      <c r="Y73" s="9"/>
      <c r="Z73" s="9"/>
      <c r="AA73" s="9"/>
      <c r="AD73" s="58" t="s">
        <v>362</v>
      </c>
      <c r="AF73" s="58"/>
    </row>
    <row r="74" spans="1:32" ht="12.75" customHeight="1" x14ac:dyDescent="0.2">
      <c r="A74" s="2"/>
      <c r="B74" s="2" t="s">
        <v>94</v>
      </c>
      <c r="C74" s="2" t="s">
        <v>29</v>
      </c>
      <c r="D74" s="2" t="s">
        <v>95</v>
      </c>
      <c r="F74" s="1" t="s">
        <v>96</v>
      </c>
      <c r="G74" s="10"/>
      <c r="H74" s="10"/>
      <c r="I74" s="10"/>
      <c r="J74" s="10"/>
      <c r="K74" s="10">
        <v>2</v>
      </c>
      <c r="L74" s="8">
        <v>3</v>
      </c>
      <c r="M74" s="8">
        <v>2</v>
      </c>
      <c r="N74" s="9">
        <v>1</v>
      </c>
      <c r="O74" s="9">
        <v>1</v>
      </c>
      <c r="P74" s="9"/>
      <c r="Q74" s="9"/>
      <c r="R74" s="9">
        <v>2</v>
      </c>
      <c r="S74" s="9">
        <v>1</v>
      </c>
      <c r="T74" s="9">
        <v>2</v>
      </c>
      <c r="U74" s="9">
        <v>1</v>
      </c>
      <c r="V74" s="9">
        <v>1</v>
      </c>
      <c r="W74" s="9">
        <v>2</v>
      </c>
      <c r="X74" s="9">
        <v>2</v>
      </c>
      <c r="Y74" s="9"/>
      <c r="Z74" s="9">
        <v>1</v>
      </c>
      <c r="AA74" s="9">
        <v>2</v>
      </c>
      <c r="AD74" s="58" t="s">
        <v>362</v>
      </c>
      <c r="AF74" s="58"/>
    </row>
    <row r="75" spans="1:32" ht="12.75" customHeight="1" x14ac:dyDescent="0.2">
      <c r="A75" s="2"/>
      <c r="B75" s="37" t="s">
        <v>94</v>
      </c>
      <c r="C75" s="37" t="s">
        <v>29</v>
      </c>
      <c r="D75" s="37" t="s">
        <v>97</v>
      </c>
      <c r="E75" s="38"/>
      <c r="F75" s="38" t="s">
        <v>98</v>
      </c>
      <c r="G75" s="10"/>
      <c r="H75" s="10">
        <v>2</v>
      </c>
      <c r="I75" s="10">
        <v>1</v>
      </c>
      <c r="J75" s="10">
        <v>3</v>
      </c>
      <c r="K75" s="10">
        <v>1</v>
      </c>
      <c r="M75" s="8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F75" s="58"/>
    </row>
    <row r="76" spans="1:32" ht="12.75" customHeight="1" x14ac:dyDescent="0.2">
      <c r="A76" s="2"/>
      <c r="B76" s="2" t="s">
        <v>94</v>
      </c>
      <c r="C76" s="2" t="s">
        <v>11</v>
      </c>
      <c r="D76" s="2" t="s">
        <v>99</v>
      </c>
      <c r="F76" s="1" t="s">
        <v>100</v>
      </c>
      <c r="G76" s="10"/>
      <c r="H76" s="10">
        <v>179</v>
      </c>
      <c r="I76" s="10">
        <v>207</v>
      </c>
      <c r="J76" s="10">
        <v>185</v>
      </c>
      <c r="K76" s="10">
        <v>208</v>
      </c>
      <c r="L76" s="8">
        <v>255</v>
      </c>
      <c r="M76" s="8">
        <v>261</v>
      </c>
      <c r="N76" s="9">
        <v>319</v>
      </c>
      <c r="O76" s="9">
        <v>366</v>
      </c>
      <c r="P76" s="9">
        <v>357</v>
      </c>
      <c r="Q76" s="9">
        <v>315</v>
      </c>
      <c r="R76" s="9">
        <v>285</v>
      </c>
      <c r="S76" s="9">
        <v>297</v>
      </c>
      <c r="T76" s="9">
        <v>284</v>
      </c>
      <c r="U76" s="9">
        <v>352</v>
      </c>
      <c r="V76" s="9">
        <v>329</v>
      </c>
      <c r="W76" s="9">
        <v>331</v>
      </c>
      <c r="X76" s="9">
        <v>363</v>
      </c>
      <c r="Y76" s="9">
        <v>367</v>
      </c>
      <c r="Z76" s="9">
        <v>372</v>
      </c>
      <c r="AA76" s="9">
        <v>400</v>
      </c>
      <c r="AF76" s="58"/>
    </row>
    <row r="77" spans="1:32" ht="12.75" customHeight="1" x14ac:dyDescent="0.2">
      <c r="A77" s="2"/>
      <c r="B77" s="2"/>
      <c r="C77" s="2"/>
      <c r="D77" s="2"/>
      <c r="G77" s="10"/>
      <c r="H77" s="10"/>
      <c r="I77" s="10"/>
      <c r="J77" s="10"/>
      <c r="K77" s="10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F77" s="58"/>
    </row>
    <row r="78" spans="1:32" ht="12.75" customHeight="1" thickBot="1" x14ac:dyDescent="0.25">
      <c r="A78" s="2"/>
      <c r="B78" s="2"/>
      <c r="C78" s="2"/>
      <c r="D78" s="2"/>
      <c r="F78" s="11" t="s">
        <v>101</v>
      </c>
      <c r="G78" s="10"/>
      <c r="H78" s="10">
        <v>89</v>
      </c>
      <c r="I78" s="10">
        <v>114</v>
      </c>
      <c r="J78" s="10">
        <v>141</v>
      </c>
      <c r="K78" s="10">
        <v>143</v>
      </c>
      <c r="L78" s="9">
        <v>139</v>
      </c>
      <c r="M78" s="9">
        <v>136</v>
      </c>
      <c r="N78" s="9">
        <v>107</v>
      </c>
      <c r="O78" s="9">
        <v>136</v>
      </c>
      <c r="P78" s="9">
        <v>134</v>
      </c>
      <c r="Q78" s="9">
        <v>130</v>
      </c>
      <c r="R78" s="9">
        <v>112</v>
      </c>
      <c r="S78" s="9">
        <v>124</v>
      </c>
      <c r="T78" s="9">
        <v>133</v>
      </c>
      <c r="U78" s="9">
        <v>152</v>
      </c>
      <c r="V78" s="9">
        <v>144</v>
      </c>
      <c r="W78" s="9">
        <v>68</v>
      </c>
      <c r="X78" s="9">
        <v>68</v>
      </c>
      <c r="Y78" s="9">
        <v>55</v>
      </c>
      <c r="Z78" s="9">
        <v>46</v>
      </c>
      <c r="AA78" s="9">
        <v>61</v>
      </c>
      <c r="AF78" s="58"/>
    </row>
    <row r="79" spans="1:32" ht="12.75" customHeight="1" thickTop="1" x14ac:dyDescent="0.2">
      <c r="A79" s="15" t="s">
        <v>102</v>
      </c>
      <c r="B79" s="16"/>
      <c r="D79" s="16"/>
      <c r="E79" s="16"/>
      <c r="F79" s="15"/>
      <c r="G79" s="10"/>
      <c r="H79" s="17">
        <f t="shared" ref="H79:AA79" si="0">SUM(H5:H76)</f>
        <v>2271</v>
      </c>
      <c r="I79" s="17">
        <f t="shared" ref="I79" si="1">SUM(I5:I76)</f>
        <v>2523</v>
      </c>
      <c r="J79" s="17">
        <f t="shared" si="0"/>
        <v>2675</v>
      </c>
      <c r="K79" s="17">
        <f t="shared" si="0"/>
        <v>2732</v>
      </c>
      <c r="L79" s="17">
        <f t="shared" si="0"/>
        <v>2843</v>
      </c>
      <c r="M79" s="17">
        <f t="shared" si="0"/>
        <v>2889</v>
      </c>
      <c r="N79" s="17">
        <f t="shared" si="0"/>
        <v>2843</v>
      </c>
      <c r="O79" s="17">
        <f t="shared" si="0"/>
        <v>2837</v>
      </c>
      <c r="P79" s="17">
        <f t="shared" si="0"/>
        <v>2806</v>
      </c>
      <c r="Q79" s="17">
        <f t="shared" si="0"/>
        <v>2645</v>
      </c>
      <c r="R79" s="17">
        <f t="shared" si="0"/>
        <v>2380</v>
      </c>
      <c r="S79" s="17">
        <f t="shared" si="0"/>
        <v>2225</v>
      </c>
      <c r="T79" s="17">
        <f t="shared" si="0"/>
        <v>2217</v>
      </c>
      <c r="U79" s="17">
        <f t="shared" si="0"/>
        <v>2324</v>
      </c>
      <c r="V79" s="17">
        <f t="shared" si="0"/>
        <v>2291</v>
      </c>
      <c r="W79" s="17">
        <f t="shared" si="0"/>
        <v>2161</v>
      </c>
      <c r="X79" s="17">
        <f t="shared" si="0"/>
        <v>2121</v>
      </c>
      <c r="Y79" s="17">
        <f t="shared" si="0"/>
        <v>2030</v>
      </c>
      <c r="Z79" s="17">
        <f t="shared" si="0"/>
        <v>1899</v>
      </c>
      <c r="AA79" s="17">
        <f t="shared" si="0"/>
        <v>1843</v>
      </c>
      <c r="AF79" s="58"/>
    </row>
    <row r="80" spans="1:32" ht="12.75" customHeight="1" x14ac:dyDescent="0.2">
      <c r="A80" s="2"/>
      <c r="C80" s="2"/>
      <c r="D80" s="2"/>
      <c r="E80" s="2"/>
      <c r="F80" s="2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F80" s="58"/>
    </row>
    <row r="81" spans="1:37" ht="12.75" customHeight="1" x14ac:dyDescent="0.2">
      <c r="A81" s="7" t="s">
        <v>103</v>
      </c>
      <c r="B81" s="2"/>
      <c r="C81" s="2"/>
      <c r="D81" s="2"/>
      <c r="F81" s="2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F81" s="58"/>
    </row>
    <row r="82" spans="1:37" ht="12.75" customHeight="1" x14ac:dyDescent="0.2">
      <c r="A82" s="2"/>
      <c r="B82" s="2" t="s">
        <v>31</v>
      </c>
      <c r="C82" s="2" t="s">
        <v>11</v>
      </c>
      <c r="D82" s="2" t="s">
        <v>104</v>
      </c>
      <c r="E82" s="2" t="s">
        <v>105</v>
      </c>
      <c r="F82" s="1" t="s">
        <v>106</v>
      </c>
      <c r="H82" s="8">
        <v>43</v>
      </c>
      <c r="I82" s="8">
        <v>43</v>
      </c>
      <c r="J82" s="8">
        <v>49</v>
      </c>
      <c r="K82" s="8">
        <v>48</v>
      </c>
      <c r="L82" s="8">
        <v>41</v>
      </c>
      <c r="M82" s="8">
        <v>35</v>
      </c>
      <c r="N82" s="9">
        <v>37</v>
      </c>
      <c r="O82" s="9">
        <v>41</v>
      </c>
      <c r="P82" s="9">
        <v>46</v>
      </c>
      <c r="Q82" s="9">
        <v>53</v>
      </c>
      <c r="R82" s="9">
        <v>61</v>
      </c>
      <c r="S82" s="9">
        <v>95</v>
      </c>
      <c r="T82" s="9">
        <v>76</v>
      </c>
      <c r="U82" s="9">
        <v>83</v>
      </c>
      <c r="V82" s="9">
        <v>67</v>
      </c>
      <c r="W82" s="9">
        <v>63</v>
      </c>
      <c r="X82" s="9">
        <v>65</v>
      </c>
      <c r="Y82" s="9">
        <v>53</v>
      </c>
      <c r="Z82" s="9">
        <v>71</v>
      </c>
      <c r="AA82" s="9">
        <v>72</v>
      </c>
      <c r="AC82" s="57" t="s">
        <v>370</v>
      </c>
      <c r="AD82" s="57"/>
      <c r="AE82" s="57"/>
      <c r="AF82" s="58"/>
    </row>
    <row r="83" spans="1:37" ht="12.75" customHeight="1" x14ac:dyDescent="0.2">
      <c r="A83" s="2"/>
      <c r="B83" s="2" t="s">
        <v>31</v>
      </c>
      <c r="C83" s="2" t="s">
        <v>11</v>
      </c>
      <c r="D83" s="2" t="s">
        <v>104</v>
      </c>
      <c r="F83" s="1" t="s">
        <v>106</v>
      </c>
      <c r="G83" s="10"/>
      <c r="H83" s="10">
        <v>35</v>
      </c>
      <c r="I83" s="10">
        <v>39</v>
      </c>
      <c r="J83" s="10">
        <v>28</v>
      </c>
      <c r="K83" s="10">
        <v>24</v>
      </c>
      <c r="L83" s="8">
        <v>23</v>
      </c>
      <c r="M83" s="8">
        <v>18</v>
      </c>
      <c r="N83" s="9">
        <v>21</v>
      </c>
      <c r="O83" s="9">
        <v>12</v>
      </c>
      <c r="P83" s="9">
        <v>14</v>
      </c>
      <c r="Q83" s="9">
        <v>31</v>
      </c>
      <c r="R83" s="9">
        <v>44</v>
      </c>
      <c r="S83" s="9">
        <v>18</v>
      </c>
      <c r="T83" s="9">
        <v>32</v>
      </c>
      <c r="U83" s="9">
        <v>13</v>
      </c>
      <c r="V83" s="9">
        <v>33</v>
      </c>
      <c r="W83" s="9">
        <v>26</v>
      </c>
      <c r="X83" s="9">
        <v>27</v>
      </c>
      <c r="Y83" s="9">
        <v>28</v>
      </c>
      <c r="Z83" s="9">
        <v>17</v>
      </c>
      <c r="AA83" s="9">
        <v>39</v>
      </c>
      <c r="AC83" s="57" t="s">
        <v>371</v>
      </c>
      <c r="AD83" s="58" t="s">
        <v>372</v>
      </c>
      <c r="AF83" s="58"/>
    </row>
    <row r="84" spans="1:37" ht="12" customHeight="1" x14ac:dyDescent="0.2">
      <c r="G84" s="10"/>
      <c r="H84" s="10"/>
      <c r="I84" s="10"/>
      <c r="J84" s="10"/>
      <c r="K84" s="10"/>
      <c r="L84" s="10"/>
      <c r="M84" s="10"/>
      <c r="AF84" s="58"/>
    </row>
    <row r="85" spans="1:37" ht="12.75" customHeight="1" x14ac:dyDescent="0.2">
      <c r="A85" s="2"/>
      <c r="B85" s="2" t="s">
        <v>45</v>
      </c>
      <c r="C85" s="2" t="s">
        <v>11</v>
      </c>
      <c r="D85" s="2" t="s">
        <v>107</v>
      </c>
      <c r="E85" s="1" t="s">
        <v>105</v>
      </c>
      <c r="F85" s="1" t="s">
        <v>108</v>
      </c>
      <c r="H85" s="8">
        <v>1</v>
      </c>
      <c r="J85" s="8">
        <v>1</v>
      </c>
      <c r="K85" s="8">
        <v>1</v>
      </c>
      <c r="L85" s="8">
        <v>2</v>
      </c>
      <c r="M85" s="8">
        <v>1</v>
      </c>
      <c r="N85" s="9">
        <v>3</v>
      </c>
      <c r="O85" s="9">
        <v>1</v>
      </c>
      <c r="P85" s="9"/>
      <c r="Q85" s="9">
        <v>1</v>
      </c>
      <c r="R85" s="9"/>
      <c r="S85" s="9">
        <v>2</v>
      </c>
      <c r="T85" s="9"/>
      <c r="U85" s="9">
        <v>3</v>
      </c>
      <c r="V85" s="9">
        <v>8</v>
      </c>
      <c r="W85" s="9">
        <v>5</v>
      </c>
      <c r="X85" s="9">
        <v>3</v>
      </c>
      <c r="Y85" s="9">
        <v>6</v>
      </c>
      <c r="Z85" s="9">
        <v>4</v>
      </c>
      <c r="AA85" s="9">
        <v>3</v>
      </c>
      <c r="AF85" s="58"/>
    </row>
    <row r="86" spans="1:37" ht="12.75" customHeight="1" x14ac:dyDescent="0.2">
      <c r="A86" s="2"/>
      <c r="B86" s="2" t="s">
        <v>45</v>
      </c>
      <c r="C86" s="2" t="s">
        <v>11</v>
      </c>
      <c r="D86" s="2" t="s">
        <v>107</v>
      </c>
      <c r="F86" s="1" t="s">
        <v>108</v>
      </c>
      <c r="G86" s="10"/>
      <c r="H86" s="10"/>
      <c r="I86" s="10">
        <v>1</v>
      </c>
      <c r="J86" s="10">
        <v>1</v>
      </c>
      <c r="K86" s="10">
        <v>1</v>
      </c>
      <c r="M86" s="8"/>
      <c r="N86" s="9"/>
      <c r="O86" s="9"/>
      <c r="P86" s="9">
        <v>2</v>
      </c>
      <c r="Q86" s="9">
        <v>2</v>
      </c>
      <c r="R86" s="9">
        <v>2</v>
      </c>
      <c r="S86" s="9">
        <v>3</v>
      </c>
      <c r="T86" s="9">
        <v>5</v>
      </c>
      <c r="U86" s="9">
        <v>4</v>
      </c>
      <c r="V86" s="9">
        <v>4</v>
      </c>
      <c r="W86" s="9">
        <v>5</v>
      </c>
      <c r="X86" s="9">
        <v>5</v>
      </c>
      <c r="Y86" s="9">
        <v>5</v>
      </c>
      <c r="Z86" s="9">
        <v>5</v>
      </c>
      <c r="AA86" s="9">
        <v>5</v>
      </c>
      <c r="AC86" s="57" t="s">
        <v>373</v>
      </c>
      <c r="AD86" s="58" t="s">
        <v>374</v>
      </c>
      <c r="AF86" s="58"/>
    </row>
    <row r="87" spans="1:37" ht="12.75" customHeight="1" x14ac:dyDescent="0.2">
      <c r="A87" s="2"/>
      <c r="B87" s="2" t="s">
        <v>45</v>
      </c>
      <c r="C87" s="2" t="s">
        <v>11</v>
      </c>
      <c r="D87" s="2" t="s">
        <v>109</v>
      </c>
      <c r="E87" s="2" t="s">
        <v>105</v>
      </c>
      <c r="F87" s="2" t="s">
        <v>110</v>
      </c>
      <c r="G87" s="10"/>
      <c r="H87" s="10"/>
      <c r="I87" s="10">
        <v>4</v>
      </c>
      <c r="J87" s="10">
        <v>2</v>
      </c>
      <c r="K87" s="10"/>
      <c r="L87" s="8">
        <v>2</v>
      </c>
      <c r="M87" s="8">
        <v>5</v>
      </c>
      <c r="N87" s="9">
        <v>5</v>
      </c>
      <c r="O87" s="9">
        <v>2</v>
      </c>
      <c r="P87" s="9">
        <v>2</v>
      </c>
      <c r="Q87" s="9">
        <v>2</v>
      </c>
      <c r="R87" s="9">
        <v>2</v>
      </c>
      <c r="S87" s="9">
        <v>5</v>
      </c>
      <c r="T87" s="9">
        <v>4</v>
      </c>
      <c r="U87" s="9">
        <v>5</v>
      </c>
      <c r="V87" s="9">
        <v>2</v>
      </c>
      <c r="W87" s="9">
        <v>1</v>
      </c>
      <c r="X87" s="9"/>
      <c r="Y87" s="9"/>
      <c r="Z87" s="9"/>
      <c r="AA87" s="9"/>
      <c r="AF87" s="58"/>
    </row>
    <row r="88" spans="1:37" ht="12.75" customHeight="1" x14ac:dyDescent="0.2">
      <c r="A88" s="2"/>
      <c r="B88" s="2" t="s">
        <v>45</v>
      </c>
      <c r="C88" s="2" t="s">
        <v>11</v>
      </c>
      <c r="D88" s="2" t="s">
        <v>109</v>
      </c>
      <c r="F88" s="2" t="s">
        <v>110</v>
      </c>
      <c r="G88" s="10"/>
      <c r="H88" s="10">
        <v>2</v>
      </c>
      <c r="I88" s="10">
        <v>2</v>
      </c>
      <c r="J88" s="10">
        <v>1</v>
      </c>
      <c r="K88" s="10">
        <v>2</v>
      </c>
      <c r="L88" s="8">
        <v>1</v>
      </c>
      <c r="M88" s="8"/>
      <c r="N88" s="9"/>
      <c r="O88" s="9">
        <v>2</v>
      </c>
      <c r="P88" s="9">
        <v>3</v>
      </c>
      <c r="Q88" s="9">
        <v>2</v>
      </c>
      <c r="R88" s="9">
        <v>3</v>
      </c>
      <c r="S88" s="9">
        <v>2</v>
      </c>
      <c r="T88" s="9">
        <v>3</v>
      </c>
      <c r="U88" s="9">
        <v>2</v>
      </c>
      <c r="V88" s="9"/>
      <c r="W88" s="9">
        <v>1</v>
      </c>
      <c r="X88" s="9"/>
      <c r="Y88" s="9"/>
      <c r="Z88" s="9"/>
      <c r="AA88" s="9"/>
      <c r="AF88" s="58"/>
    </row>
    <row r="89" spans="1:37" ht="12.75" customHeight="1" x14ac:dyDescent="0.2">
      <c r="A89" s="8"/>
      <c r="B89" s="2" t="s">
        <v>45</v>
      </c>
      <c r="C89" s="8" t="s">
        <v>11</v>
      </c>
      <c r="D89" s="8" t="s">
        <v>111</v>
      </c>
      <c r="E89" s="1" t="s">
        <v>105</v>
      </c>
      <c r="F89" s="1" t="s">
        <v>112</v>
      </c>
      <c r="G89" s="10"/>
      <c r="H89" s="10">
        <v>11</v>
      </c>
      <c r="I89" s="10">
        <v>6</v>
      </c>
      <c r="J89" s="10">
        <v>13</v>
      </c>
      <c r="K89" s="10">
        <v>12</v>
      </c>
      <c r="L89" s="8">
        <v>8</v>
      </c>
      <c r="M89" s="8">
        <v>10</v>
      </c>
      <c r="N89" s="18">
        <v>11</v>
      </c>
      <c r="O89" s="18">
        <v>6</v>
      </c>
      <c r="P89" s="18">
        <v>8</v>
      </c>
      <c r="Q89" s="18">
        <v>14</v>
      </c>
      <c r="R89" s="18">
        <v>23</v>
      </c>
      <c r="S89" s="18">
        <v>31</v>
      </c>
      <c r="T89" s="18">
        <v>25</v>
      </c>
      <c r="U89" s="18">
        <v>20</v>
      </c>
      <c r="V89" s="18">
        <v>18</v>
      </c>
      <c r="W89" s="18">
        <v>22</v>
      </c>
      <c r="X89" s="18">
        <v>22</v>
      </c>
      <c r="Y89" s="18">
        <v>18</v>
      </c>
      <c r="Z89" s="18">
        <v>26</v>
      </c>
      <c r="AA89" s="18">
        <v>13</v>
      </c>
      <c r="AF89" s="58"/>
    </row>
    <row r="90" spans="1:37" ht="12.75" customHeight="1" x14ac:dyDescent="0.2">
      <c r="A90" s="8"/>
      <c r="B90" s="2" t="s">
        <v>45</v>
      </c>
      <c r="C90" s="8" t="s">
        <v>11</v>
      </c>
      <c r="D90" s="8" t="s">
        <v>111</v>
      </c>
      <c r="F90" s="1" t="s">
        <v>112</v>
      </c>
      <c r="G90" s="10"/>
      <c r="H90" s="10">
        <v>8</v>
      </c>
      <c r="I90" s="10">
        <v>10</v>
      </c>
      <c r="J90" s="10">
        <v>7</v>
      </c>
      <c r="K90" s="10">
        <v>6</v>
      </c>
      <c r="L90" s="8">
        <v>3</v>
      </c>
      <c r="M90" s="8">
        <v>6</v>
      </c>
      <c r="N90" s="18">
        <v>6</v>
      </c>
      <c r="O90" s="18">
        <v>13</v>
      </c>
      <c r="P90" s="18">
        <v>26</v>
      </c>
      <c r="Q90" s="18">
        <v>29</v>
      </c>
      <c r="R90" s="18">
        <v>28</v>
      </c>
      <c r="S90" s="18">
        <v>25</v>
      </c>
      <c r="T90" s="18">
        <v>28</v>
      </c>
      <c r="U90" s="18">
        <v>23</v>
      </c>
      <c r="V90" s="18">
        <v>25</v>
      </c>
      <c r="W90" s="18">
        <v>31</v>
      </c>
      <c r="X90" s="18">
        <v>29</v>
      </c>
      <c r="Y90" s="18">
        <v>24</v>
      </c>
      <c r="Z90" s="18">
        <v>19</v>
      </c>
      <c r="AA90" s="18">
        <v>15</v>
      </c>
      <c r="AC90" s="63" t="s">
        <v>375</v>
      </c>
      <c r="AD90" s="58" t="s">
        <v>376</v>
      </c>
      <c r="AF90" s="58"/>
    </row>
    <row r="91" spans="1:37" ht="12.75" customHeight="1" x14ac:dyDescent="0.2">
      <c r="A91" s="2"/>
      <c r="B91" s="2" t="s">
        <v>45</v>
      </c>
      <c r="C91" s="2" t="s">
        <v>11</v>
      </c>
      <c r="D91" s="2" t="s">
        <v>113</v>
      </c>
      <c r="E91" s="2" t="s">
        <v>105</v>
      </c>
      <c r="F91" s="52" t="s">
        <v>114</v>
      </c>
      <c r="G91" s="10"/>
      <c r="H91" s="10">
        <v>6</v>
      </c>
      <c r="I91" s="10">
        <v>13</v>
      </c>
      <c r="J91" s="10">
        <v>17</v>
      </c>
      <c r="K91" s="10">
        <v>27</v>
      </c>
      <c r="L91" s="8">
        <v>21</v>
      </c>
      <c r="M91" s="8">
        <v>28</v>
      </c>
      <c r="N91" s="9">
        <v>24</v>
      </c>
      <c r="O91" s="9">
        <v>21</v>
      </c>
      <c r="P91" s="9">
        <v>16</v>
      </c>
      <c r="Q91" s="9">
        <v>13</v>
      </c>
      <c r="R91" s="9">
        <v>8</v>
      </c>
      <c r="S91" s="9">
        <v>7</v>
      </c>
      <c r="T91" s="9">
        <v>6</v>
      </c>
      <c r="U91" s="9"/>
      <c r="V91" s="9">
        <v>4</v>
      </c>
      <c r="W91" s="9">
        <v>4</v>
      </c>
      <c r="X91" s="9"/>
      <c r="Y91" s="9"/>
      <c r="Z91" s="9"/>
      <c r="AA91" s="9"/>
      <c r="AB91" s="19"/>
      <c r="AC91" s="19"/>
      <c r="AD91" s="19"/>
      <c r="AE91" s="19"/>
      <c r="AF91" s="58"/>
    </row>
    <row r="92" spans="1:37" ht="12.75" customHeight="1" x14ac:dyDescent="0.2">
      <c r="A92" s="2"/>
      <c r="B92" s="2" t="s">
        <v>45</v>
      </c>
      <c r="C92" s="2" t="s">
        <v>11</v>
      </c>
      <c r="D92" s="2" t="s">
        <v>113</v>
      </c>
      <c r="E92" s="2"/>
      <c r="F92" s="52" t="s">
        <v>114</v>
      </c>
      <c r="G92" s="10"/>
      <c r="H92" s="10">
        <v>13</v>
      </c>
      <c r="I92" s="10">
        <v>22</v>
      </c>
      <c r="J92" s="10">
        <v>22</v>
      </c>
      <c r="K92" s="10">
        <v>14</v>
      </c>
      <c r="L92" s="8">
        <v>17</v>
      </c>
      <c r="M92" s="8">
        <v>10</v>
      </c>
      <c r="N92" s="9">
        <v>8</v>
      </c>
      <c r="O92" s="9">
        <v>14</v>
      </c>
      <c r="P92" s="9">
        <v>18</v>
      </c>
      <c r="Q92" s="9">
        <v>16</v>
      </c>
      <c r="R92" s="9">
        <v>12</v>
      </c>
      <c r="S92" s="9">
        <v>16</v>
      </c>
      <c r="T92" s="9">
        <v>17</v>
      </c>
      <c r="U92" s="9">
        <v>22</v>
      </c>
      <c r="V92" s="9">
        <v>15</v>
      </c>
      <c r="W92" s="9">
        <v>2</v>
      </c>
      <c r="X92" s="9">
        <v>1</v>
      </c>
      <c r="Y92" s="9"/>
      <c r="Z92" s="9"/>
      <c r="AA92" s="9"/>
      <c r="AF92" s="58"/>
    </row>
    <row r="93" spans="1:37" ht="12.75" customHeight="1" x14ac:dyDescent="0.2">
      <c r="A93" s="2"/>
      <c r="B93" s="2" t="s">
        <v>45</v>
      </c>
      <c r="C93" s="2" t="s">
        <v>11</v>
      </c>
      <c r="D93" s="2" t="s">
        <v>115</v>
      </c>
      <c r="E93" s="2" t="s">
        <v>105</v>
      </c>
      <c r="F93" s="52" t="s">
        <v>116</v>
      </c>
      <c r="G93" s="10"/>
      <c r="H93" s="10">
        <v>1</v>
      </c>
      <c r="I93" s="10"/>
      <c r="J93" s="10"/>
      <c r="K93" s="10"/>
      <c r="L93" s="8">
        <v>2</v>
      </c>
      <c r="M93" s="8">
        <v>2</v>
      </c>
      <c r="N93" s="9">
        <v>2</v>
      </c>
      <c r="O93" s="9"/>
      <c r="P93" s="9">
        <v>1</v>
      </c>
      <c r="Q93" s="9">
        <v>2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19"/>
      <c r="AC93" s="19"/>
      <c r="AD93" s="19"/>
      <c r="AE93" s="19"/>
      <c r="AF93" s="58"/>
    </row>
    <row r="94" spans="1:37" ht="12.75" customHeight="1" x14ac:dyDescent="0.2">
      <c r="A94" s="2"/>
      <c r="B94" s="2" t="s">
        <v>45</v>
      </c>
      <c r="C94" s="2" t="s">
        <v>11</v>
      </c>
      <c r="D94" s="2" t="s">
        <v>115</v>
      </c>
      <c r="E94" s="2"/>
      <c r="F94" s="52" t="s">
        <v>116</v>
      </c>
      <c r="G94" s="10"/>
      <c r="H94" s="10">
        <v>6</v>
      </c>
      <c r="I94" s="10">
        <v>1</v>
      </c>
      <c r="J94" s="10">
        <v>4</v>
      </c>
      <c r="K94" s="10">
        <v>14</v>
      </c>
      <c r="L94" s="8">
        <v>10</v>
      </c>
      <c r="M94" s="8">
        <v>7</v>
      </c>
      <c r="N94" s="9">
        <v>11</v>
      </c>
      <c r="O94" s="9">
        <v>12</v>
      </c>
      <c r="P94" s="9">
        <v>8</v>
      </c>
      <c r="Q94" s="9">
        <v>5</v>
      </c>
      <c r="R94" s="9">
        <v>12</v>
      </c>
      <c r="S94" s="9">
        <v>17</v>
      </c>
      <c r="T94" s="9">
        <v>14</v>
      </c>
      <c r="U94" s="9">
        <v>13</v>
      </c>
      <c r="V94" s="9">
        <v>7</v>
      </c>
      <c r="W94" s="9">
        <v>8</v>
      </c>
      <c r="X94" s="9"/>
      <c r="Y94" s="9"/>
      <c r="Z94" s="9"/>
      <c r="AA94" s="9"/>
      <c r="AF94" s="58"/>
    </row>
    <row r="95" spans="1:37" s="19" customFormat="1" ht="12.75" customHeight="1" x14ac:dyDescent="0.2">
      <c r="A95" s="2"/>
      <c r="B95" s="2"/>
      <c r="C95" s="2"/>
      <c r="D95" s="2"/>
      <c r="E95" s="2"/>
      <c r="F95" s="1"/>
      <c r="G95" s="10"/>
      <c r="H95" s="10"/>
      <c r="I95" s="10"/>
      <c r="J95" s="10"/>
      <c r="K95" s="10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J95" s="1"/>
      <c r="AK95" s="1"/>
    </row>
    <row r="96" spans="1:37" ht="12.75" customHeight="1" x14ac:dyDescent="0.2">
      <c r="A96" s="2"/>
      <c r="B96" s="2" t="s">
        <v>43</v>
      </c>
      <c r="C96" s="2" t="s">
        <v>11</v>
      </c>
      <c r="D96" s="2" t="s">
        <v>117</v>
      </c>
      <c r="E96" s="1" t="s">
        <v>105</v>
      </c>
      <c r="F96" s="1" t="s">
        <v>118</v>
      </c>
      <c r="H96" s="8">
        <v>4</v>
      </c>
      <c r="I96" s="8">
        <v>3</v>
      </c>
      <c r="J96" s="8">
        <v>7</v>
      </c>
      <c r="K96" s="8">
        <v>6</v>
      </c>
      <c r="L96" s="8">
        <v>3</v>
      </c>
      <c r="M96" s="8">
        <v>4</v>
      </c>
      <c r="N96" s="9">
        <v>4</v>
      </c>
      <c r="O96" s="9">
        <v>10</v>
      </c>
      <c r="P96" s="9">
        <v>11</v>
      </c>
      <c r="Q96" s="9">
        <v>17</v>
      </c>
      <c r="R96" s="9">
        <v>27</v>
      </c>
      <c r="S96" s="9">
        <v>69</v>
      </c>
      <c r="T96" s="9">
        <v>85</v>
      </c>
      <c r="U96" s="9">
        <v>58</v>
      </c>
      <c r="V96" s="9">
        <v>56</v>
      </c>
      <c r="W96" s="9">
        <v>48</v>
      </c>
      <c r="X96" s="9">
        <v>48</v>
      </c>
      <c r="Y96" s="9">
        <v>58</v>
      </c>
      <c r="Z96" s="9">
        <v>81</v>
      </c>
      <c r="AA96" s="9">
        <v>56</v>
      </c>
      <c r="AF96" s="58"/>
      <c r="AJ96" s="19"/>
      <c r="AK96" s="19"/>
    </row>
    <row r="97" spans="1:37" ht="12.75" customHeight="1" x14ac:dyDescent="0.2">
      <c r="A97" s="2"/>
      <c r="B97" s="2" t="s">
        <v>43</v>
      </c>
      <c r="C97" s="2" t="s">
        <v>11</v>
      </c>
      <c r="D97" s="2" t="s">
        <v>117</v>
      </c>
      <c r="F97" s="1" t="s">
        <v>118</v>
      </c>
      <c r="H97" s="8">
        <v>9</v>
      </c>
      <c r="I97" s="8">
        <v>8</v>
      </c>
      <c r="J97" s="8">
        <v>5</v>
      </c>
      <c r="K97" s="8">
        <v>6</v>
      </c>
      <c r="L97" s="8">
        <v>13</v>
      </c>
      <c r="M97" s="8">
        <v>17</v>
      </c>
      <c r="N97" s="9">
        <v>20</v>
      </c>
      <c r="O97" s="9">
        <v>19</v>
      </c>
      <c r="P97" s="9">
        <v>29</v>
      </c>
      <c r="Q97" s="9">
        <v>39</v>
      </c>
      <c r="R97" s="9">
        <v>46</v>
      </c>
      <c r="S97" s="9">
        <v>40</v>
      </c>
      <c r="T97" s="9">
        <v>35</v>
      </c>
      <c r="U97" s="9">
        <v>30</v>
      </c>
      <c r="V97" s="9">
        <v>29</v>
      </c>
      <c r="W97" s="9">
        <v>25</v>
      </c>
      <c r="X97" s="9">
        <v>20</v>
      </c>
      <c r="Y97" s="9">
        <v>11</v>
      </c>
      <c r="Z97" s="9">
        <v>10</v>
      </c>
      <c r="AA97" s="9">
        <v>14</v>
      </c>
      <c r="AF97" s="58"/>
    </row>
    <row r="98" spans="1:37" ht="12.75" customHeight="1" x14ac:dyDescent="0.2">
      <c r="A98" s="2"/>
      <c r="B98" s="2" t="s">
        <v>43</v>
      </c>
      <c r="C98" s="2" t="s">
        <v>29</v>
      </c>
      <c r="D98" s="2" t="s">
        <v>117</v>
      </c>
      <c r="E98" s="1" t="s">
        <v>105</v>
      </c>
      <c r="F98" s="1" t="s">
        <v>118</v>
      </c>
      <c r="G98" s="10"/>
      <c r="H98" s="10">
        <v>48</v>
      </c>
      <c r="I98" s="10">
        <v>44</v>
      </c>
      <c r="J98" s="10">
        <v>37</v>
      </c>
      <c r="K98" s="10">
        <v>38</v>
      </c>
      <c r="L98" s="8">
        <v>41</v>
      </c>
      <c r="M98" s="8">
        <v>34</v>
      </c>
      <c r="N98" s="9">
        <v>39</v>
      </c>
      <c r="O98" s="9">
        <v>41</v>
      </c>
      <c r="P98" s="9">
        <v>40</v>
      </c>
      <c r="Q98" s="9">
        <v>58</v>
      </c>
      <c r="R98" s="9">
        <v>69</v>
      </c>
      <c r="S98" s="9">
        <v>51</v>
      </c>
      <c r="T98" s="9">
        <v>51</v>
      </c>
      <c r="U98" s="9">
        <v>36</v>
      </c>
      <c r="V98" s="9">
        <v>18</v>
      </c>
      <c r="W98" s="9">
        <v>23</v>
      </c>
      <c r="X98" s="9">
        <v>15</v>
      </c>
      <c r="Y98" s="9">
        <v>28</v>
      </c>
      <c r="Z98" s="9">
        <v>13</v>
      </c>
      <c r="AA98" s="9">
        <v>11</v>
      </c>
      <c r="AF98" s="58"/>
    </row>
    <row r="99" spans="1:37" ht="12.75" customHeight="1" x14ac:dyDescent="0.2">
      <c r="A99" s="2"/>
      <c r="B99" s="2" t="s">
        <v>43</v>
      </c>
      <c r="C99" s="2" t="s">
        <v>29</v>
      </c>
      <c r="D99" s="2" t="s">
        <v>117</v>
      </c>
      <c r="F99" s="1" t="s">
        <v>118</v>
      </c>
      <c r="H99" s="8">
        <v>16</v>
      </c>
      <c r="I99" s="8">
        <v>19</v>
      </c>
      <c r="J99" s="8">
        <v>23</v>
      </c>
      <c r="K99" s="8">
        <v>31</v>
      </c>
      <c r="L99" s="8">
        <v>30</v>
      </c>
      <c r="M99" s="8">
        <v>27</v>
      </c>
      <c r="N99" s="9">
        <v>27</v>
      </c>
      <c r="O99" s="9">
        <v>30</v>
      </c>
      <c r="P99" s="9">
        <v>40</v>
      </c>
      <c r="Q99" s="9">
        <v>56</v>
      </c>
      <c r="R99" s="9">
        <v>54</v>
      </c>
      <c r="S99" s="9">
        <v>37</v>
      </c>
      <c r="T99" s="9">
        <v>30</v>
      </c>
      <c r="U99" s="9">
        <v>30</v>
      </c>
      <c r="V99" s="9">
        <v>32</v>
      </c>
      <c r="W99" s="9">
        <v>28</v>
      </c>
      <c r="X99" s="9">
        <v>34</v>
      </c>
      <c r="Y99" s="9">
        <v>24</v>
      </c>
      <c r="Z99" s="9">
        <v>21</v>
      </c>
      <c r="AA99" s="9">
        <v>23</v>
      </c>
      <c r="AC99" s="57" t="s">
        <v>377</v>
      </c>
      <c r="AD99" s="58" t="s">
        <v>378</v>
      </c>
      <c r="AF99" s="58"/>
    </row>
    <row r="100" spans="1:37" ht="12" customHeight="1" x14ac:dyDescent="0.2">
      <c r="G100" s="10"/>
      <c r="H100" s="10"/>
      <c r="I100" s="10"/>
      <c r="J100" s="10"/>
      <c r="K100" s="10"/>
      <c r="L100" s="10"/>
      <c r="M100" s="10"/>
      <c r="AF100" s="58"/>
    </row>
    <row r="101" spans="1:37" s="11" customFormat="1" x14ac:dyDescent="0.2">
      <c r="A101" s="12"/>
      <c r="B101" s="13" t="s">
        <v>69</v>
      </c>
      <c r="C101" s="12"/>
      <c r="D101" s="12"/>
      <c r="E101" s="14"/>
      <c r="F101" s="14"/>
      <c r="G101" s="8"/>
      <c r="H101" s="8"/>
      <c r="I101" s="8"/>
      <c r="J101" s="8"/>
      <c r="K101" s="8"/>
      <c r="L101" s="8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62"/>
      <c r="AC101" s="62"/>
      <c r="AD101" s="62"/>
      <c r="AE101" s="62"/>
      <c r="AF101" s="62"/>
      <c r="AJ101" s="1"/>
      <c r="AK101" s="1"/>
    </row>
    <row r="102" spans="1:37" ht="12.75" customHeight="1" x14ac:dyDescent="0.2">
      <c r="A102" s="2"/>
      <c r="B102" s="2" t="s">
        <v>70</v>
      </c>
      <c r="C102" s="2" t="s">
        <v>29</v>
      </c>
      <c r="D102" s="2" t="s">
        <v>119</v>
      </c>
      <c r="E102" s="1" t="s">
        <v>105</v>
      </c>
      <c r="F102" s="1" t="s">
        <v>120</v>
      </c>
      <c r="G102" s="54"/>
      <c r="H102" s="54">
        <v>28</v>
      </c>
      <c r="I102" s="54">
        <v>27</v>
      </c>
      <c r="J102" s="54">
        <v>20</v>
      </c>
      <c r="K102" s="54">
        <v>15</v>
      </c>
      <c r="L102" s="8">
        <v>15</v>
      </c>
      <c r="M102" s="8">
        <v>10</v>
      </c>
      <c r="N102" s="9">
        <v>12</v>
      </c>
      <c r="O102" s="9">
        <v>14</v>
      </c>
      <c r="P102" s="9">
        <v>30</v>
      </c>
      <c r="Q102" s="9">
        <v>30</v>
      </c>
      <c r="R102" s="9">
        <v>19</v>
      </c>
      <c r="S102" s="9">
        <v>29</v>
      </c>
      <c r="T102" s="9">
        <v>35</v>
      </c>
      <c r="U102" s="9">
        <v>29</v>
      </c>
      <c r="V102" s="9">
        <v>27</v>
      </c>
      <c r="W102" s="9">
        <v>39</v>
      </c>
      <c r="X102" s="9">
        <v>34</v>
      </c>
      <c r="Y102" s="9">
        <v>28</v>
      </c>
      <c r="Z102" s="9">
        <v>27</v>
      </c>
      <c r="AA102" s="9">
        <v>26</v>
      </c>
      <c r="AJ102" s="11"/>
      <c r="AK102" s="11"/>
    </row>
    <row r="103" spans="1:37" ht="12.75" customHeight="1" x14ac:dyDescent="0.2">
      <c r="A103" s="2"/>
      <c r="B103" s="2" t="s">
        <v>70</v>
      </c>
      <c r="C103" s="2" t="s">
        <v>29</v>
      </c>
      <c r="D103" s="2" t="s">
        <v>119</v>
      </c>
      <c r="F103" s="1" t="s">
        <v>120</v>
      </c>
      <c r="H103" s="8">
        <v>3</v>
      </c>
      <c r="I103" s="8">
        <v>3</v>
      </c>
      <c r="J103" s="8">
        <v>5</v>
      </c>
      <c r="K103" s="8">
        <v>3</v>
      </c>
      <c r="L103" s="8">
        <v>3</v>
      </c>
      <c r="M103" s="8">
        <v>6</v>
      </c>
      <c r="N103" s="9">
        <v>6</v>
      </c>
      <c r="O103" s="9">
        <v>3</v>
      </c>
      <c r="P103" s="9">
        <v>4</v>
      </c>
      <c r="Q103" s="9">
        <v>8</v>
      </c>
      <c r="R103" s="9">
        <v>11</v>
      </c>
      <c r="S103" s="9">
        <v>8</v>
      </c>
      <c r="T103" s="9">
        <v>7</v>
      </c>
      <c r="U103" s="9">
        <v>11</v>
      </c>
      <c r="V103" s="9">
        <v>11</v>
      </c>
      <c r="W103" s="9">
        <v>1</v>
      </c>
      <c r="X103" s="9">
        <v>7</v>
      </c>
      <c r="Y103" s="9">
        <v>9</v>
      </c>
      <c r="Z103" s="9">
        <v>12</v>
      </c>
      <c r="AA103" s="9">
        <v>19</v>
      </c>
      <c r="AC103" s="57" t="s">
        <v>379</v>
      </c>
      <c r="AD103" s="58" t="s">
        <v>380</v>
      </c>
    </row>
    <row r="104" spans="1:37" ht="12.75" customHeight="1" x14ac:dyDescent="0.2">
      <c r="A104" s="2"/>
      <c r="B104" s="2" t="s">
        <v>82</v>
      </c>
      <c r="C104" s="2" t="s">
        <v>29</v>
      </c>
      <c r="D104" s="2" t="s">
        <v>121</v>
      </c>
      <c r="E104" s="1" t="s">
        <v>105</v>
      </c>
      <c r="F104" s="1" t="s">
        <v>122</v>
      </c>
      <c r="H104" s="8">
        <v>13</v>
      </c>
      <c r="I104" s="8">
        <v>8</v>
      </c>
      <c r="J104" s="8">
        <v>8</v>
      </c>
      <c r="K104" s="8">
        <v>4</v>
      </c>
      <c r="L104" s="8">
        <v>2</v>
      </c>
      <c r="M104" s="8">
        <v>5</v>
      </c>
      <c r="N104" s="9">
        <v>5</v>
      </c>
      <c r="O104" s="9">
        <v>9</v>
      </c>
      <c r="P104" s="9">
        <v>10</v>
      </c>
      <c r="Q104" s="9">
        <v>8</v>
      </c>
      <c r="R104" s="9">
        <v>7</v>
      </c>
      <c r="S104" s="9">
        <v>8</v>
      </c>
      <c r="T104" s="9">
        <v>9</v>
      </c>
      <c r="U104" s="9">
        <v>14</v>
      </c>
      <c r="V104" s="9">
        <v>15</v>
      </c>
      <c r="W104" s="9">
        <v>8</v>
      </c>
      <c r="X104" s="9">
        <v>6</v>
      </c>
      <c r="Y104" s="9">
        <v>5</v>
      </c>
      <c r="Z104" s="9">
        <v>3</v>
      </c>
      <c r="AA104" s="9">
        <v>3</v>
      </c>
    </row>
    <row r="105" spans="1:37" ht="12.75" customHeight="1" x14ac:dyDescent="0.2">
      <c r="A105" s="2"/>
      <c r="B105" s="2" t="s">
        <v>82</v>
      </c>
      <c r="C105" s="2" t="s">
        <v>29</v>
      </c>
      <c r="D105" s="2" t="s">
        <v>121</v>
      </c>
      <c r="F105" s="1" t="s">
        <v>122</v>
      </c>
      <c r="H105" s="8">
        <v>1</v>
      </c>
      <c r="I105" s="8">
        <v>0</v>
      </c>
      <c r="J105" s="8">
        <v>2</v>
      </c>
      <c r="K105" s="8">
        <v>1</v>
      </c>
      <c r="L105" s="8">
        <v>1</v>
      </c>
      <c r="M105" s="8">
        <v>4</v>
      </c>
      <c r="N105" s="9">
        <v>3</v>
      </c>
      <c r="O105" s="9">
        <v>2</v>
      </c>
      <c r="P105" s="9">
        <v>1</v>
      </c>
      <c r="Q105" s="9">
        <v>3</v>
      </c>
      <c r="R105" s="9">
        <v>4</v>
      </c>
      <c r="S105" s="9"/>
      <c r="T105" s="9">
        <v>2</v>
      </c>
      <c r="U105" s="9">
        <v>1</v>
      </c>
      <c r="V105" s="9">
        <v>1</v>
      </c>
      <c r="W105" s="9">
        <v>1</v>
      </c>
      <c r="X105" s="9">
        <v>2</v>
      </c>
      <c r="Y105" s="9">
        <v>2</v>
      </c>
      <c r="Z105" s="9">
        <v>2</v>
      </c>
      <c r="AA105" s="9">
        <v>1</v>
      </c>
      <c r="AC105" s="57" t="s">
        <v>381</v>
      </c>
      <c r="AD105" s="58" t="s">
        <v>382</v>
      </c>
    </row>
    <row r="106" spans="1:37" ht="12.75" customHeight="1" x14ac:dyDescent="0.2">
      <c r="A106" s="2"/>
      <c r="B106" s="2" t="s">
        <v>88</v>
      </c>
      <c r="C106" s="2" t="s">
        <v>29</v>
      </c>
      <c r="D106" s="2" t="s">
        <v>123</v>
      </c>
      <c r="E106" s="1" t="s">
        <v>105</v>
      </c>
      <c r="F106" s="1" t="s">
        <v>124</v>
      </c>
      <c r="G106" s="10"/>
      <c r="H106" s="10">
        <v>15</v>
      </c>
      <c r="I106" s="10">
        <v>19</v>
      </c>
      <c r="J106" s="10">
        <v>15</v>
      </c>
      <c r="K106" s="10">
        <v>18</v>
      </c>
      <c r="L106" s="10">
        <v>12</v>
      </c>
      <c r="M106" s="10">
        <v>14</v>
      </c>
      <c r="N106" s="9">
        <v>5</v>
      </c>
      <c r="O106" s="9">
        <v>9</v>
      </c>
      <c r="P106" s="9">
        <v>9</v>
      </c>
      <c r="Q106" s="9">
        <v>8</v>
      </c>
      <c r="R106" s="9">
        <v>20</v>
      </c>
      <c r="S106" s="9">
        <v>22</v>
      </c>
      <c r="T106" s="9">
        <v>23</v>
      </c>
      <c r="U106" s="9">
        <v>22</v>
      </c>
      <c r="V106" s="9">
        <v>23</v>
      </c>
      <c r="W106" s="9">
        <v>26</v>
      </c>
      <c r="X106" s="9">
        <v>12</v>
      </c>
      <c r="Y106" s="9">
        <v>16</v>
      </c>
      <c r="Z106" s="9">
        <v>15</v>
      </c>
      <c r="AA106" s="9">
        <v>6</v>
      </c>
    </row>
    <row r="107" spans="1:37" ht="12.75" customHeight="1" x14ac:dyDescent="0.2">
      <c r="A107" s="2"/>
      <c r="B107" s="2" t="s">
        <v>88</v>
      </c>
      <c r="C107" s="2" t="s">
        <v>29</v>
      </c>
      <c r="D107" s="2" t="s">
        <v>123</v>
      </c>
      <c r="F107" s="1" t="s">
        <v>124</v>
      </c>
      <c r="G107" s="10"/>
      <c r="H107" s="10">
        <v>3</v>
      </c>
      <c r="I107" s="10"/>
      <c r="J107" s="10">
        <v>3</v>
      </c>
      <c r="K107" s="10"/>
      <c r="M107" s="8">
        <v>2</v>
      </c>
      <c r="N107" s="9">
        <v>3</v>
      </c>
      <c r="O107" s="9">
        <v>2</v>
      </c>
      <c r="P107" s="9">
        <v>5</v>
      </c>
      <c r="Q107" s="9">
        <v>6</v>
      </c>
      <c r="R107" s="9">
        <v>11</v>
      </c>
      <c r="S107" s="9">
        <v>9</v>
      </c>
      <c r="T107" s="9">
        <v>5</v>
      </c>
      <c r="U107" s="9">
        <v>2</v>
      </c>
      <c r="V107" s="9">
        <v>2</v>
      </c>
      <c r="W107" s="9">
        <v>3</v>
      </c>
      <c r="X107" s="9">
        <v>4</v>
      </c>
      <c r="Y107" s="9">
        <v>5</v>
      </c>
      <c r="Z107" s="9">
        <v>4</v>
      </c>
      <c r="AA107" s="9">
        <v>8</v>
      </c>
      <c r="AC107" s="57" t="s">
        <v>383</v>
      </c>
      <c r="AD107" s="58" t="s">
        <v>384</v>
      </c>
    </row>
    <row r="108" spans="1:37" ht="12.75" customHeight="1" x14ac:dyDescent="0.2">
      <c r="A108" s="2"/>
      <c r="B108" s="2" t="s">
        <v>90</v>
      </c>
      <c r="C108" s="2" t="s">
        <v>29</v>
      </c>
      <c r="D108" s="2" t="s">
        <v>125</v>
      </c>
      <c r="E108" s="1" t="s">
        <v>105</v>
      </c>
      <c r="F108" s="20" t="s">
        <v>126</v>
      </c>
      <c r="G108" s="10"/>
      <c r="H108" s="10"/>
      <c r="I108" s="10">
        <v>2</v>
      </c>
      <c r="J108" s="10">
        <v>2</v>
      </c>
      <c r="K108" s="10">
        <v>2</v>
      </c>
      <c r="L108" s="8">
        <v>4</v>
      </c>
      <c r="M108" s="8">
        <v>3</v>
      </c>
      <c r="N108" s="9">
        <v>4</v>
      </c>
      <c r="O108" s="9">
        <v>4</v>
      </c>
      <c r="P108" s="9">
        <v>5</v>
      </c>
      <c r="Q108" s="9">
        <v>6</v>
      </c>
      <c r="R108" s="9">
        <v>9</v>
      </c>
      <c r="S108" s="9">
        <v>8</v>
      </c>
      <c r="T108" s="9">
        <v>7</v>
      </c>
      <c r="U108" s="9">
        <v>9</v>
      </c>
      <c r="V108" s="9">
        <v>5</v>
      </c>
      <c r="W108" s="9">
        <v>8</v>
      </c>
      <c r="X108" s="9">
        <v>8</v>
      </c>
      <c r="Y108" s="9">
        <v>8</v>
      </c>
      <c r="Z108" s="9">
        <v>4</v>
      </c>
      <c r="AA108" s="9">
        <v>3</v>
      </c>
    </row>
    <row r="109" spans="1:37" ht="12.75" customHeight="1" x14ac:dyDescent="0.2">
      <c r="A109" s="2"/>
      <c r="B109" s="2" t="s">
        <v>90</v>
      </c>
      <c r="C109" s="2" t="s">
        <v>29</v>
      </c>
      <c r="D109" s="2" t="s">
        <v>125</v>
      </c>
      <c r="F109" s="1" t="s">
        <v>126</v>
      </c>
      <c r="G109" s="10"/>
      <c r="H109" s="10">
        <v>2</v>
      </c>
      <c r="I109" s="10">
        <v>1</v>
      </c>
      <c r="J109" s="10">
        <v>3</v>
      </c>
      <c r="K109" s="10">
        <v>2</v>
      </c>
      <c r="M109" s="8">
        <v>3</v>
      </c>
      <c r="N109" s="9">
        <v>4</v>
      </c>
      <c r="O109" s="9">
        <v>3</v>
      </c>
      <c r="P109" s="9">
        <v>6</v>
      </c>
      <c r="Q109" s="9">
        <v>6</v>
      </c>
      <c r="R109" s="9">
        <v>3</v>
      </c>
      <c r="S109" s="9">
        <v>2</v>
      </c>
      <c r="T109" s="9">
        <v>2</v>
      </c>
      <c r="U109" s="9">
        <v>2</v>
      </c>
      <c r="V109" s="9">
        <v>2</v>
      </c>
      <c r="W109" s="9">
        <v>1</v>
      </c>
      <c r="X109" s="9">
        <v>1</v>
      </c>
      <c r="Y109" s="9">
        <v>1</v>
      </c>
      <c r="Z109" s="9">
        <v>2</v>
      </c>
      <c r="AA109" s="9">
        <v>1</v>
      </c>
      <c r="AC109" s="57" t="s">
        <v>385</v>
      </c>
      <c r="AD109" s="58" t="s">
        <v>386</v>
      </c>
    </row>
    <row r="110" spans="1:37" ht="12.75" customHeight="1" x14ac:dyDescent="0.2">
      <c r="A110" s="2"/>
      <c r="B110" s="2" t="s">
        <v>90</v>
      </c>
      <c r="C110" s="2" t="s">
        <v>29</v>
      </c>
      <c r="D110" s="2" t="s">
        <v>127</v>
      </c>
      <c r="E110" s="1" t="s">
        <v>105</v>
      </c>
      <c r="F110" s="2" t="s">
        <v>128</v>
      </c>
      <c r="G110" s="10"/>
      <c r="H110" s="10">
        <v>4</v>
      </c>
      <c r="I110" s="10">
        <v>12</v>
      </c>
      <c r="J110" s="10">
        <v>8</v>
      </c>
      <c r="K110" s="10">
        <v>7</v>
      </c>
      <c r="L110" s="8">
        <v>5</v>
      </c>
      <c r="M110" s="8">
        <v>7</v>
      </c>
      <c r="N110" s="9">
        <v>2</v>
      </c>
      <c r="O110" s="9">
        <v>3</v>
      </c>
      <c r="P110" s="9">
        <v>8</v>
      </c>
      <c r="Q110" s="9">
        <v>16</v>
      </c>
      <c r="R110" s="9">
        <v>17</v>
      </c>
      <c r="S110" s="9">
        <v>21</v>
      </c>
      <c r="T110" s="9">
        <v>8</v>
      </c>
      <c r="U110" s="9">
        <v>7</v>
      </c>
      <c r="V110" s="9">
        <v>8</v>
      </c>
      <c r="W110" s="9">
        <v>9</v>
      </c>
      <c r="X110" s="9">
        <v>10</v>
      </c>
      <c r="Y110" s="9">
        <v>8</v>
      </c>
      <c r="Z110" s="9">
        <v>4</v>
      </c>
      <c r="AA110" s="9">
        <v>4</v>
      </c>
    </row>
    <row r="111" spans="1:37" ht="12.75" customHeight="1" x14ac:dyDescent="0.2">
      <c r="A111" s="2"/>
      <c r="B111" s="2" t="s">
        <v>90</v>
      </c>
      <c r="C111" s="2" t="s">
        <v>29</v>
      </c>
      <c r="D111" s="2" t="s">
        <v>127</v>
      </c>
      <c r="F111" s="2" t="s">
        <v>128</v>
      </c>
      <c r="G111" s="10"/>
      <c r="H111" s="10">
        <v>4</v>
      </c>
      <c r="I111" s="10">
        <v>2</v>
      </c>
      <c r="J111" s="10">
        <v>1</v>
      </c>
      <c r="K111" s="10">
        <v>1</v>
      </c>
      <c r="L111" s="8">
        <v>2</v>
      </c>
      <c r="M111" s="8">
        <v>2</v>
      </c>
      <c r="N111" s="9">
        <v>2</v>
      </c>
      <c r="O111" s="9">
        <v>8</v>
      </c>
      <c r="P111" s="9">
        <v>10</v>
      </c>
      <c r="Q111" s="9">
        <v>11</v>
      </c>
      <c r="R111" s="9">
        <v>9</v>
      </c>
      <c r="S111" s="9">
        <v>6</v>
      </c>
      <c r="T111" s="9">
        <v>5</v>
      </c>
      <c r="U111" s="9">
        <v>3</v>
      </c>
      <c r="V111" s="9">
        <v>3</v>
      </c>
      <c r="W111" s="9">
        <v>1</v>
      </c>
      <c r="X111" s="9">
        <v>1</v>
      </c>
      <c r="Y111" s="9">
        <v>4</v>
      </c>
      <c r="Z111" s="9">
        <v>5</v>
      </c>
      <c r="AA111" s="9">
        <v>4</v>
      </c>
      <c r="AC111" s="57" t="s">
        <v>387</v>
      </c>
      <c r="AD111" s="58" t="s">
        <v>388</v>
      </c>
    </row>
    <row r="112" spans="1:37" ht="12.75" customHeight="1" x14ac:dyDescent="0.2">
      <c r="A112" s="2"/>
      <c r="B112" s="2"/>
      <c r="C112" s="2"/>
      <c r="D112" s="2"/>
      <c r="G112" s="10"/>
      <c r="H112" s="10"/>
      <c r="I112" s="10"/>
      <c r="J112" s="10"/>
      <c r="K112" s="10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32" ht="12.75" customHeight="1" x14ac:dyDescent="0.2">
      <c r="A113" s="7"/>
      <c r="B113" s="7" t="s">
        <v>129</v>
      </c>
      <c r="C113" s="2"/>
      <c r="D113" s="2"/>
      <c r="G113" s="10"/>
      <c r="H113" s="10"/>
      <c r="I113" s="10"/>
      <c r="J113" s="10"/>
      <c r="K113" s="10"/>
      <c r="L113" s="10"/>
      <c r="M113" s="10"/>
    </row>
    <row r="114" spans="1:32" ht="12.75" customHeight="1" x14ac:dyDescent="0.2">
      <c r="A114" s="2"/>
      <c r="B114" s="2"/>
      <c r="C114" s="2" t="s">
        <v>11</v>
      </c>
      <c r="D114" s="2" t="s">
        <v>130</v>
      </c>
      <c r="E114" s="2" t="s">
        <v>105</v>
      </c>
      <c r="F114" s="2" t="s">
        <v>131</v>
      </c>
      <c r="G114" s="1"/>
      <c r="H114" s="1"/>
      <c r="I114" s="1"/>
      <c r="J114" s="1"/>
      <c r="K114" s="1"/>
      <c r="L114" s="8">
        <v>1</v>
      </c>
      <c r="M114" s="8">
        <v>3</v>
      </c>
      <c r="N114" s="9"/>
      <c r="O114" s="9">
        <v>1</v>
      </c>
      <c r="P114" s="9">
        <v>2</v>
      </c>
      <c r="Q114" s="9">
        <v>6</v>
      </c>
      <c r="R114" s="9">
        <v>6</v>
      </c>
      <c r="S114" s="9">
        <v>5</v>
      </c>
      <c r="T114" s="9">
        <v>19</v>
      </c>
      <c r="U114" s="9">
        <v>56</v>
      </c>
      <c r="V114" s="9">
        <v>51</v>
      </c>
      <c r="W114" s="9">
        <v>32</v>
      </c>
      <c r="X114" s="9">
        <v>7</v>
      </c>
      <c r="Y114" s="9">
        <v>48</v>
      </c>
      <c r="Z114" s="9">
        <v>42</v>
      </c>
      <c r="AA114" s="9">
        <v>40</v>
      </c>
    </row>
    <row r="115" spans="1:32" ht="12.75" customHeight="1" x14ac:dyDescent="0.2">
      <c r="A115" s="2"/>
      <c r="B115" s="2" t="s">
        <v>10</v>
      </c>
      <c r="C115" s="2" t="s">
        <v>11</v>
      </c>
      <c r="D115" s="2" t="s">
        <v>132</v>
      </c>
      <c r="E115" s="2" t="s">
        <v>105</v>
      </c>
      <c r="F115" s="2" t="s">
        <v>133</v>
      </c>
      <c r="G115" s="10"/>
      <c r="H115" s="10"/>
      <c r="I115" s="10"/>
      <c r="J115" s="10"/>
      <c r="K115" s="10"/>
      <c r="M115" s="8"/>
      <c r="N115" s="9"/>
      <c r="O115" s="9">
        <v>1</v>
      </c>
      <c r="P115" s="9">
        <v>1</v>
      </c>
      <c r="Q115" s="9"/>
      <c r="R115" s="9"/>
      <c r="S115" s="9"/>
      <c r="T115" s="9"/>
      <c r="U115" s="9"/>
      <c r="V115" s="9">
        <v>1</v>
      </c>
      <c r="W115" s="9"/>
      <c r="X115" s="9"/>
      <c r="Y115" s="9"/>
      <c r="Z115" s="9"/>
      <c r="AA115" s="9"/>
      <c r="AC115" s="57" t="s">
        <v>389</v>
      </c>
      <c r="AD115" s="57"/>
      <c r="AE115" s="57"/>
      <c r="AF115" s="58"/>
    </row>
    <row r="116" spans="1:32" ht="12.75" customHeight="1" x14ac:dyDescent="0.2">
      <c r="A116" s="2"/>
      <c r="B116" s="2" t="s">
        <v>10</v>
      </c>
      <c r="C116" s="2" t="s">
        <v>11</v>
      </c>
      <c r="D116" s="2" t="s">
        <v>132</v>
      </c>
      <c r="F116" s="2" t="s">
        <v>133</v>
      </c>
      <c r="G116" s="10"/>
      <c r="H116" s="10"/>
      <c r="I116" s="10"/>
      <c r="J116" s="10"/>
      <c r="K116" s="10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>
        <v>1</v>
      </c>
      <c r="Z116" s="9">
        <v>2</v>
      </c>
      <c r="AA116" s="9">
        <v>2</v>
      </c>
      <c r="AC116" s="57" t="s">
        <v>389</v>
      </c>
      <c r="AD116" s="57" t="s">
        <v>390</v>
      </c>
      <c r="AE116" s="57"/>
      <c r="AF116" s="58"/>
    </row>
    <row r="117" spans="1:32" ht="12.75" customHeight="1" x14ac:dyDescent="0.2">
      <c r="A117" s="2"/>
      <c r="B117" s="2" t="s">
        <v>26</v>
      </c>
      <c r="C117" s="2" t="s">
        <v>11</v>
      </c>
      <c r="D117" s="2" t="s">
        <v>134</v>
      </c>
      <c r="E117" s="2" t="s">
        <v>105</v>
      </c>
      <c r="F117" s="2" t="s">
        <v>135</v>
      </c>
      <c r="G117" s="10"/>
      <c r="H117" s="10"/>
      <c r="I117" s="10">
        <v>1</v>
      </c>
      <c r="J117" s="10">
        <v>1</v>
      </c>
      <c r="K117" s="10">
        <v>1</v>
      </c>
      <c r="L117" s="8">
        <v>1</v>
      </c>
      <c r="M117" s="8">
        <v>3</v>
      </c>
      <c r="N117" s="9">
        <v>2</v>
      </c>
      <c r="O117" s="9">
        <v>2</v>
      </c>
      <c r="P117" s="9">
        <v>1</v>
      </c>
      <c r="Q117" s="9">
        <v>3</v>
      </c>
      <c r="R117" s="9">
        <v>3</v>
      </c>
      <c r="S117" s="9">
        <v>1</v>
      </c>
      <c r="T117" s="9"/>
      <c r="U117" s="9">
        <v>3</v>
      </c>
      <c r="V117" s="9">
        <v>3</v>
      </c>
      <c r="W117" s="9">
        <v>2</v>
      </c>
      <c r="X117" s="9">
        <v>3</v>
      </c>
      <c r="Y117" s="9">
        <v>2</v>
      </c>
      <c r="Z117" s="9">
        <v>1</v>
      </c>
      <c r="AA117" s="9"/>
      <c r="AC117" s="57" t="s">
        <v>389</v>
      </c>
      <c r="AD117" s="57"/>
      <c r="AE117" s="57"/>
      <c r="AF117" s="58"/>
    </row>
    <row r="118" spans="1:32" ht="12.75" customHeight="1" x14ac:dyDescent="0.2">
      <c r="A118" s="2"/>
      <c r="B118" s="2" t="s">
        <v>26</v>
      </c>
      <c r="C118" s="2" t="s">
        <v>11</v>
      </c>
      <c r="D118" s="2" t="s">
        <v>134</v>
      </c>
      <c r="F118" s="2" t="s">
        <v>135</v>
      </c>
      <c r="G118" s="10"/>
      <c r="H118" s="10">
        <v>1</v>
      </c>
      <c r="I118" s="10">
        <v>1</v>
      </c>
      <c r="J118" s="10"/>
      <c r="K118" s="10"/>
      <c r="L118" s="8">
        <v>2</v>
      </c>
      <c r="M118" s="8"/>
      <c r="N118" s="9"/>
      <c r="O118" s="9"/>
      <c r="P118" s="9">
        <v>2</v>
      </c>
      <c r="Q118" s="9">
        <v>1</v>
      </c>
      <c r="R118" s="9">
        <v>3</v>
      </c>
      <c r="S118" s="9">
        <v>2</v>
      </c>
      <c r="T118" s="9">
        <v>2</v>
      </c>
      <c r="U118" s="9">
        <v>1</v>
      </c>
      <c r="V118" s="9"/>
      <c r="W118" s="9">
        <v>3</v>
      </c>
      <c r="X118" s="9">
        <v>2</v>
      </c>
      <c r="Y118" s="9">
        <v>3</v>
      </c>
      <c r="Z118" s="9"/>
      <c r="AA118" s="9">
        <v>2</v>
      </c>
      <c r="AC118" s="57" t="s">
        <v>389</v>
      </c>
      <c r="AD118" s="57" t="s">
        <v>390</v>
      </c>
      <c r="AE118" s="57"/>
      <c r="AF118" s="58"/>
    </row>
    <row r="119" spans="1:32" ht="12.75" customHeight="1" x14ac:dyDescent="0.2">
      <c r="A119" s="2"/>
      <c r="B119" s="2" t="s">
        <v>35</v>
      </c>
      <c r="C119" s="2" t="s">
        <v>11</v>
      </c>
      <c r="D119" s="2" t="s">
        <v>136</v>
      </c>
      <c r="E119" s="2" t="s">
        <v>105</v>
      </c>
      <c r="F119" s="2" t="s">
        <v>137</v>
      </c>
      <c r="G119" s="10"/>
      <c r="H119" s="10"/>
      <c r="I119" s="10">
        <v>1</v>
      </c>
      <c r="J119" s="10">
        <v>1</v>
      </c>
      <c r="K119" s="10"/>
      <c r="M119" s="8"/>
      <c r="N119" s="9"/>
      <c r="O119" s="9">
        <v>2</v>
      </c>
      <c r="P119" s="9">
        <v>2</v>
      </c>
      <c r="Q119" s="9">
        <v>1</v>
      </c>
      <c r="R119" s="9">
        <v>2</v>
      </c>
      <c r="S119" s="9"/>
      <c r="T119" s="9"/>
      <c r="U119" s="9"/>
      <c r="V119" s="9"/>
      <c r="W119" s="9">
        <v>1</v>
      </c>
      <c r="X119" s="9">
        <v>2</v>
      </c>
      <c r="Y119" s="9"/>
      <c r="Z119" s="9"/>
      <c r="AA119" s="9"/>
      <c r="AC119" s="57" t="s">
        <v>389</v>
      </c>
      <c r="AD119" s="57"/>
      <c r="AE119" s="57"/>
      <c r="AF119" s="58"/>
    </row>
    <row r="120" spans="1:32" ht="12.75" customHeight="1" x14ac:dyDescent="0.2">
      <c r="A120" s="2"/>
      <c r="B120" s="2" t="s">
        <v>35</v>
      </c>
      <c r="C120" s="2" t="s">
        <v>11</v>
      </c>
      <c r="D120" s="2" t="s">
        <v>136</v>
      </c>
      <c r="F120" s="2" t="s">
        <v>137</v>
      </c>
      <c r="G120" s="10"/>
      <c r="H120" s="10"/>
      <c r="I120" s="10"/>
      <c r="J120" s="10"/>
      <c r="K120" s="10"/>
      <c r="M120" s="8">
        <v>1</v>
      </c>
      <c r="N120" s="9">
        <v>1</v>
      </c>
      <c r="O120" s="9"/>
      <c r="P120" s="9"/>
      <c r="Q120" s="9">
        <v>1</v>
      </c>
      <c r="R120" s="9"/>
      <c r="S120" s="9"/>
      <c r="T120" s="9"/>
      <c r="U120" s="9">
        <v>2</v>
      </c>
      <c r="V120" s="9"/>
      <c r="W120" s="9">
        <v>1</v>
      </c>
      <c r="X120" s="9"/>
      <c r="Y120" s="9">
        <v>1</v>
      </c>
      <c r="Z120" s="9">
        <v>3</v>
      </c>
      <c r="AA120" s="9">
        <v>4</v>
      </c>
      <c r="AC120" s="57" t="s">
        <v>389</v>
      </c>
      <c r="AD120" s="57" t="s">
        <v>390</v>
      </c>
      <c r="AE120" s="57"/>
      <c r="AF120" s="58"/>
    </row>
    <row r="121" spans="1:32" ht="12.75" customHeight="1" x14ac:dyDescent="0.2">
      <c r="A121" s="2"/>
      <c r="B121" s="2" t="s">
        <v>39</v>
      </c>
      <c r="C121" s="2" t="s">
        <v>11</v>
      </c>
      <c r="D121" s="2" t="s">
        <v>138</v>
      </c>
      <c r="E121" s="2" t="s">
        <v>105</v>
      </c>
      <c r="F121" s="2" t="s">
        <v>139</v>
      </c>
      <c r="G121" s="10"/>
      <c r="H121" s="10">
        <v>141</v>
      </c>
      <c r="I121" s="10">
        <v>124</v>
      </c>
      <c r="J121" s="10">
        <v>120</v>
      </c>
      <c r="K121" s="10">
        <v>124</v>
      </c>
      <c r="L121" s="8">
        <v>115</v>
      </c>
      <c r="M121" s="8">
        <v>72</v>
      </c>
      <c r="N121" s="9">
        <v>75</v>
      </c>
      <c r="O121" s="9">
        <v>70</v>
      </c>
      <c r="P121" s="9">
        <v>93</v>
      </c>
      <c r="Q121" s="9">
        <v>127</v>
      </c>
      <c r="R121" s="9">
        <v>153</v>
      </c>
      <c r="S121" s="9">
        <v>168</v>
      </c>
      <c r="T121" s="9">
        <v>151</v>
      </c>
      <c r="U121" s="9">
        <v>113</v>
      </c>
      <c r="V121" s="9">
        <v>100</v>
      </c>
      <c r="W121" s="9">
        <v>104</v>
      </c>
      <c r="X121" s="9">
        <v>117</v>
      </c>
      <c r="Y121" s="9">
        <v>117</v>
      </c>
      <c r="Z121" s="9">
        <v>105</v>
      </c>
      <c r="AA121" s="9">
        <v>71</v>
      </c>
      <c r="AC121" s="57" t="s">
        <v>389</v>
      </c>
      <c r="AD121" s="57"/>
      <c r="AE121" s="57"/>
      <c r="AF121" s="58"/>
    </row>
    <row r="122" spans="1:32" ht="12.75" customHeight="1" x14ac:dyDescent="0.2">
      <c r="A122" s="2"/>
      <c r="B122" s="2" t="s">
        <v>39</v>
      </c>
      <c r="C122" s="2" t="s">
        <v>11</v>
      </c>
      <c r="D122" s="2" t="s">
        <v>138</v>
      </c>
      <c r="F122" s="2" t="s">
        <v>139</v>
      </c>
      <c r="G122" s="10"/>
      <c r="H122" s="10">
        <v>31</v>
      </c>
      <c r="I122" s="10">
        <v>41</v>
      </c>
      <c r="J122" s="10">
        <v>33</v>
      </c>
      <c r="K122" s="10">
        <v>27</v>
      </c>
      <c r="L122" s="8">
        <v>19</v>
      </c>
      <c r="M122" s="8">
        <v>23</v>
      </c>
      <c r="N122" s="9">
        <v>18</v>
      </c>
      <c r="O122" s="9">
        <v>28</v>
      </c>
      <c r="P122" s="9">
        <v>41</v>
      </c>
      <c r="Q122" s="9">
        <v>37</v>
      </c>
      <c r="R122" s="9">
        <v>46</v>
      </c>
      <c r="S122" s="9">
        <v>48</v>
      </c>
      <c r="T122" s="9">
        <v>49</v>
      </c>
      <c r="U122" s="9">
        <v>55</v>
      </c>
      <c r="V122" s="9">
        <v>56</v>
      </c>
      <c r="W122" s="9">
        <v>52</v>
      </c>
      <c r="X122" s="9">
        <v>70</v>
      </c>
      <c r="Y122" s="9">
        <v>80</v>
      </c>
      <c r="Z122" s="9">
        <v>80</v>
      </c>
      <c r="AA122" s="9">
        <v>74</v>
      </c>
      <c r="AC122" s="57" t="s">
        <v>389</v>
      </c>
      <c r="AD122" s="57" t="s">
        <v>390</v>
      </c>
      <c r="AE122" s="57"/>
      <c r="AF122" s="58"/>
    </row>
    <row r="123" spans="1:32" ht="12.75" customHeight="1" x14ac:dyDescent="0.2">
      <c r="A123" s="2"/>
      <c r="B123" s="2" t="s">
        <v>41</v>
      </c>
      <c r="C123" s="2" t="s">
        <v>11</v>
      </c>
      <c r="D123" s="2" t="s">
        <v>140</v>
      </c>
      <c r="E123" s="2" t="s">
        <v>105</v>
      </c>
      <c r="F123" s="2" t="s">
        <v>141</v>
      </c>
      <c r="G123" s="10"/>
      <c r="H123" s="10"/>
      <c r="I123" s="10"/>
      <c r="J123" s="10"/>
      <c r="K123" s="10"/>
      <c r="M123" s="8"/>
      <c r="N123" s="9"/>
      <c r="O123" s="9"/>
      <c r="P123" s="9"/>
      <c r="Q123" s="9"/>
      <c r="R123" s="9"/>
      <c r="S123" s="9"/>
      <c r="T123" s="9"/>
      <c r="U123" s="9"/>
      <c r="V123" s="9">
        <v>1</v>
      </c>
      <c r="W123" s="9"/>
      <c r="X123" s="9"/>
      <c r="Y123" s="9"/>
      <c r="Z123" s="9"/>
      <c r="AA123" s="9"/>
      <c r="AC123" s="57" t="s">
        <v>389</v>
      </c>
      <c r="AD123" s="57"/>
      <c r="AE123" s="57"/>
      <c r="AF123" s="58"/>
    </row>
    <row r="124" spans="1:32" ht="12.75" customHeight="1" x14ac:dyDescent="0.2">
      <c r="A124" s="2"/>
      <c r="B124" s="2" t="s">
        <v>41</v>
      </c>
      <c r="C124" s="2" t="s">
        <v>11</v>
      </c>
      <c r="D124" s="2" t="s">
        <v>140</v>
      </c>
      <c r="F124" s="2" t="s">
        <v>141</v>
      </c>
      <c r="G124" s="10"/>
      <c r="H124" s="10"/>
      <c r="I124" s="10"/>
      <c r="J124" s="10"/>
      <c r="K124" s="10"/>
      <c r="M124" s="8"/>
      <c r="N124" s="9"/>
      <c r="O124" s="9"/>
      <c r="P124" s="9"/>
      <c r="Q124" s="9">
        <v>1</v>
      </c>
      <c r="R124" s="9"/>
      <c r="S124" s="9">
        <v>1</v>
      </c>
      <c r="T124" s="9"/>
      <c r="U124" s="9">
        <v>1</v>
      </c>
      <c r="V124" s="9"/>
      <c r="W124" s="9"/>
      <c r="X124" s="9">
        <v>1</v>
      </c>
      <c r="Y124" s="9">
        <v>2</v>
      </c>
      <c r="Z124" s="9"/>
      <c r="AA124" s="9"/>
      <c r="AC124" s="57" t="s">
        <v>389</v>
      </c>
      <c r="AD124" s="57" t="s">
        <v>390</v>
      </c>
      <c r="AE124" s="57"/>
      <c r="AF124" s="58"/>
    </row>
    <row r="125" spans="1:32" ht="12.75" customHeight="1" x14ac:dyDescent="0.2">
      <c r="A125" s="2"/>
      <c r="B125" s="2" t="s">
        <v>56</v>
      </c>
      <c r="C125" s="2" t="s">
        <v>11</v>
      </c>
      <c r="D125" s="2" t="s">
        <v>142</v>
      </c>
      <c r="E125" s="2" t="s">
        <v>105</v>
      </c>
      <c r="F125" s="2" t="s">
        <v>143</v>
      </c>
      <c r="G125" s="10"/>
      <c r="H125" s="10"/>
      <c r="I125" s="10">
        <v>1</v>
      </c>
      <c r="J125" s="10">
        <v>2</v>
      </c>
      <c r="K125" s="10">
        <v>2</v>
      </c>
      <c r="L125" s="8">
        <v>2</v>
      </c>
      <c r="M125" s="8">
        <v>1</v>
      </c>
      <c r="N125" s="9"/>
      <c r="O125" s="9"/>
      <c r="P125" s="9">
        <v>1</v>
      </c>
      <c r="Q125" s="9">
        <v>3</v>
      </c>
      <c r="R125" s="9">
        <v>6</v>
      </c>
      <c r="S125" s="9">
        <v>9</v>
      </c>
      <c r="T125" s="9">
        <v>9</v>
      </c>
      <c r="U125" s="9">
        <v>11</v>
      </c>
      <c r="V125" s="9">
        <v>4</v>
      </c>
      <c r="W125" s="9">
        <v>10</v>
      </c>
      <c r="X125" s="9">
        <v>3</v>
      </c>
      <c r="Y125" s="9">
        <v>3</v>
      </c>
      <c r="Z125" s="9">
        <v>2</v>
      </c>
      <c r="AA125" s="9">
        <v>1</v>
      </c>
      <c r="AC125" s="57" t="s">
        <v>389</v>
      </c>
      <c r="AD125" s="57"/>
      <c r="AE125" s="57"/>
      <c r="AF125" s="58"/>
    </row>
    <row r="126" spans="1:32" ht="12.75" customHeight="1" x14ac:dyDescent="0.2">
      <c r="A126" s="2"/>
      <c r="B126" s="2" t="s">
        <v>56</v>
      </c>
      <c r="C126" s="2" t="s">
        <v>11</v>
      </c>
      <c r="D126" s="2" t="s">
        <v>142</v>
      </c>
      <c r="F126" s="2" t="s">
        <v>143</v>
      </c>
      <c r="G126" s="10"/>
      <c r="H126" s="10">
        <v>1</v>
      </c>
      <c r="I126" s="10"/>
      <c r="J126" s="10">
        <v>1</v>
      </c>
      <c r="K126" s="10">
        <v>1</v>
      </c>
      <c r="L126" s="8">
        <v>1</v>
      </c>
      <c r="M126" s="8">
        <v>1</v>
      </c>
      <c r="N126" s="9"/>
      <c r="O126" s="9"/>
      <c r="P126" s="9"/>
      <c r="Q126" s="9">
        <v>2</v>
      </c>
      <c r="R126" s="9">
        <v>4</v>
      </c>
      <c r="S126" s="9">
        <v>3</v>
      </c>
      <c r="T126" s="9">
        <v>4</v>
      </c>
      <c r="U126" s="9">
        <v>4</v>
      </c>
      <c r="V126" s="9">
        <v>3</v>
      </c>
      <c r="W126" s="9"/>
      <c r="X126" s="9">
        <v>1</v>
      </c>
      <c r="Y126" s="9">
        <v>1</v>
      </c>
      <c r="Z126" s="9">
        <v>3</v>
      </c>
      <c r="AA126" s="9">
        <v>1</v>
      </c>
      <c r="AC126" s="57" t="s">
        <v>389</v>
      </c>
      <c r="AD126" s="57" t="s">
        <v>390</v>
      </c>
      <c r="AE126" s="57"/>
      <c r="AF126" s="58"/>
    </row>
    <row r="127" spans="1:32" ht="12.75" customHeight="1" x14ac:dyDescent="0.2">
      <c r="A127" s="2"/>
      <c r="B127" s="2" t="s">
        <v>60</v>
      </c>
      <c r="C127" s="2" t="s">
        <v>11</v>
      </c>
      <c r="D127" s="2" t="s">
        <v>144</v>
      </c>
      <c r="E127" s="2" t="s">
        <v>105</v>
      </c>
      <c r="F127" s="2" t="s">
        <v>145</v>
      </c>
      <c r="G127" s="10"/>
      <c r="H127" s="10"/>
      <c r="I127" s="10"/>
      <c r="J127" s="10"/>
      <c r="K127" s="10"/>
      <c r="M127" s="8"/>
      <c r="N127" s="9"/>
      <c r="O127" s="9"/>
      <c r="P127" s="9">
        <v>1</v>
      </c>
      <c r="Q127" s="9">
        <v>1</v>
      </c>
      <c r="R127" s="9"/>
      <c r="S127" s="9">
        <v>1</v>
      </c>
      <c r="T127" s="9">
        <v>1</v>
      </c>
      <c r="U127" s="9">
        <v>1</v>
      </c>
      <c r="V127" s="9">
        <v>2</v>
      </c>
      <c r="W127" s="9">
        <v>2</v>
      </c>
      <c r="X127" s="9">
        <v>1</v>
      </c>
      <c r="Y127" s="9"/>
      <c r="Z127" s="9">
        <v>5</v>
      </c>
      <c r="AA127" s="9"/>
      <c r="AC127" s="57" t="s">
        <v>389</v>
      </c>
      <c r="AD127" s="57"/>
      <c r="AE127" s="57"/>
      <c r="AF127" s="58"/>
    </row>
    <row r="128" spans="1:32" ht="12.75" customHeight="1" x14ac:dyDescent="0.2">
      <c r="A128" s="2"/>
      <c r="B128" s="2" t="s">
        <v>60</v>
      </c>
      <c r="C128" s="2" t="s">
        <v>11</v>
      </c>
      <c r="D128" s="2" t="s">
        <v>144</v>
      </c>
      <c r="F128" s="2" t="s">
        <v>145</v>
      </c>
      <c r="G128" s="10"/>
      <c r="H128" s="10">
        <v>1</v>
      </c>
      <c r="I128" s="10"/>
      <c r="J128" s="10"/>
      <c r="K128" s="10"/>
      <c r="M128" s="8"/>
      <c r="N128" s="9"/>
      <c r="O128" s="9">
        <v>1</v>
      </c>
      <c r="P128" s="9"/>
      <c r="Q128" s="9">
        <v>1</v>
      </c>
      <c r="R128" s="9"/>
      <c r="S128" s="9"/>
      <c r="T128" s="9">
        <v>1</v>
      </c>
      <c r="U128" s="9">
        <v>1</v>
      </c>
      <c r="V128" s="9">
        <v>1</v>
      </c>
      <c r="W128" s="9">
        <v>1</v>
      </c>
      <c r="X128" s="9">
        <v>2</v>
      </c>
      <c r="Y128" s="9"/>
      <c r="Z128" s="9">
        <v>3</v>
      </c>
      <c r="AA128" s="9">
        <v>8</v>
      </c>
      <c r="AC128" s="57" t="s">
        <v>389</v>
      </c>
      <c r="AD128" s="57" t="s">
        <v>390</v>
      </c>
      <c r="AE128" s="57"/>
      <c r="AF128" s="58"/>
    </row>
    <row r="129" spans="1:37" ht="12.75" customHeight="1" x14ac:dyDescent="0.2">
      <c r="A129" s="2"/>
      <c r="B129" s="2" t="s">
        <v>60</v>
      </c>
      <c r="C129" s="2" t="s">
        <v>11</v>
      </c>
      <c r="D129" s="2" t="s">
        <v>146</v>
      </c>
      <c r="E129" s="2" t="s">
        <v>105</v>
      </c>
      <c r="F129" s="2" t="s">
        <v>147</v>
      </c>
      <c r="G129" s="10"/>
      <c r="H129" s="10">
        <v>1</v>
      </c>
      <c r="I129" s="10"/>
      <c r="J129" s="10"/>
      <c r="K129" s="10"/>
      <c r="M129" s="8">
        <v>1</v>
      </c>
      <c r="N129" s="9"/>
      <c r="O129" s="9">
        <v>1</v>
      </c>
      <c r="P129" s="9"/>
      <c r="Q129" s="9">
        <v>1</v>
      </c>
      <c r="R129" s="9">
        <v>1</v>
      </c>
      <c r="S129" s="9">
        <v>1</v>
      </c>
      <c r="T129" s="9"/>
      <c r="U129" s="9"/>
      <c r="V129" s="9">
        <v>1</v>
      </c>
      <c r="W129" s="9">
        <v>1</v>
      </c>
      <c r="X129" s="9"/>
      <c r="Y129" s="9"/>
      <c r="Z129" s="9"/>
      <c r="AA129" s="9">
        <v>2</v>
      </c>
      <c r="AC129" s="57" t="s">
        <v>389</v>
      </c>
      <c r="AD129" s="57"/>
      <c r="AE129" s="57"/>
      <c r="AF129" s="58"/>
    </row>
    <row r="130" spans="1:37" ht="12.75" customHeight="1" thickBot="1" x14ac:dyDescent="0.25">
      <c r="A130" s="2"/>
      <c r="B130" s="2" t="s">
        <v>60</v>
      </c>
      <c r="C130" s="2" t="s">
        <v>11</v>
      </c>
      <c r="D130" s="2" t="s">
        <v>146</v>
      </c>
      <c r="F130" s="2" t="s">
        <v>147</v>
      </c>
      <c r="G130" s="10"/>
      <c r="H130" s="10"/>
      <c r="I130" s="10"/>
      <c r="J130" s="10"/>
      <c r="K130" s="10"/>
      <c r="L130" s="75"/>
      <c r="M130" s="75"/>
      <c r="N130" s="9"/>
      <c r="O130" s="9"/>
      <c r="P130" s="9">
        <v>1</v>
      </c>
      <c r="Q130" s="9">
        <v>1</v>
      </c>
      <c r="R130" s="9"/>
      <c r="S130" s="9">
        <v>1</v>
      </c>
      <c r="T130" s="9"/>
      <c r="U130" s="9">
        <v>1</v>
      </c>
      <c r="V130" s="9"/>
      <c r="W130" s="9"/>
      <c r="X130" s="9">
        <v>1</v>
      </c>
      <c r="Y130" s="9">
        <v>2</v>
      </c>
      <c r="Z130" s="9">
        <v>2</v>
      </c>
      <c r="AA130" s="9">
        <v>4</v>
      </c>
      <c r="AC130" s="57" t="s">
        <v>389</v>
      </c>
      <c r="AD130" s="57" t="s">
        <v>390</v>
      </c>
      <c r="AE130" s="57"/>
      <c r="AF130" s="58"/>
    </row>
    <row r="131" spans="1:37" ht="12.75" customHeight="1" thickTop="1" x14ac:dyDescent="0.2">
      <c r="A131" s="2"/>
      <c r="B131" s="2"/>
      <c r="C131" s="2"/>
      <c r="D131" s="21"/>
      <c r="E131" s="11" t="s">
        <v>105</v>
      </c>
      <c r="F131" s="3" t="s">
        <v>148</v>
      </c>
      <c r="G131" s="10"/>
      <c r="H131" s="17">
        <f t="shared" ref="H131:O131" si="2">SUMIFS(H114:H130,$E114:$E130,$E131)</f>
        <v>142</v>
      </c>
      <c r="I131" s="17">
        <f t="shared" ref="I131" si="3">SUMIFS(I114:I130,$E114:$E130,$E131)</f>
        <v>127</v>
      </c>
      <c r="J131" s="17">
        <f t="shared" ref="J131" si="4">SUMIFS(J114:J130,$E114:$E130,$E131)</f>
        <v>124</v>
      </c>
      <c r="K131" s="17">
        <f t="shared" si="2"/>
        <v>127</v>
      </c>
      <c r="L131" s="17">
        <f t="shared" si="2"/>
        <v>119</v>
      </c>
      <c r="M131" s="17">
        <f t="shared" si="2"/>
        <v>80</v>
      </c>
      <c r="N131" s="17">
        <f t="shared" si="2"/>
        <v>77</v>
      </c>
      <c r="O131" s="17">
        <f t="shared" si="2"/>
        <v>77</v>
      </c>
      <c r="P131" s="17">
        <f t="shared" ref="P131:T131" si="5">SUMIFS(P114:P130,$E114:$E130,$E131)</f>
        <v>101</v>
      </c>
      <c r="Q131" s="17">
        <f t="shared" si="5"/>
        <v>142</v>
      </c>
      <c r="R131" s="17">
        <f t="shared" si="5"/>
        <v>171</v>
      </c>
      <c r="S131" s="17">
        <f t="shared" si="5"/>
        <v>185</v>
      </c>
      <c r="T131" s="17">
        <f t="shared" si="5"/>
        <v>180</v>
      </c>
      <c r="U131" s="17">
        <f t="shared" ref="U131" si="6">SUMIFS(U114:U130,$E114:$E130,$E131)</f>
        <v>184</v>
      </c>
      <c r="V131" s="17">
        <f t="shared" ref="V131" si="7">SUMIFS(V114:V130,$E114:$E130,$E131)</f>
        <v>163</v>
      </c>
      <c r="W131" s="17">
        <f t="shared" ref="W131" si="8">SUMIFS(W114:W130,$E114:$E130,$E131)</f>
        <v>152</v>
      </c>
      <c r="X131" s="17">
        <f t="shared" ref="X131" si="9">SUMIFS(X114:X130,$E114:$E130,$E131)</f>
        <v>133</v>
      </c>
      <c r="Y131" s="17">
        <f t="shared" ref="Y131" si="10">SUMIFS(Y114:Y130,$E114:$E130,$E131)</f>
        <v>170</v>
      </c>
      <c r="Z131" s="17">
        <f t="shared" ref="Z131" si="11">SUMIFS(Z114:Z130,$E114:$E130,$E131)</f>
        <v>155</v>
      </c>
      <c r="AA131" s="17">
        <f t="shared" ref="AA131" si="12">SUMIFS(AA114:AA130,$E114:$E130,$E131)</f>
        <v>114</v>
      </c>
      <c r="AC131" s="57"/>
      <c r="AD131" s="57"/>
      <c r="AE131" s="57"/>
      <c r="AF131" s="58"/>
    </row>
    <row r="132" spans="1:37" ht="12.75" customHeight="1" x14ac:dyDescent="0.2">
      <c r="A132" s="2"/>
      <c r="B132" s="2"/>
      <c r="C132" s="2"/>
      <c r="D132" s="2"/>
      <c r="E132" s="11"/>
      <c r="F132" s="3" t="s">
        <v>149</v>
      </c>
      <c r="G132" s="10"/>
      <c r="H132" s="9">
        <f t="shared" ref="H132:O132" si="13">SUMIFS(H114:H130,$E114:$E130,"")</f>
        <v>34</v>
      </c>
      <c r="I132" s="9">
        <f t="shared" ref="I132" si="14">SUMIFS(I114:I130,$E114:$E130,"")</f>
        <v>42</v>
      </c>
      <c r="J132" s="9">
        <f t="shared" ref="J132" si="15">SUMIFS(J114:J130,$E114:$E130,"")</f>
        <v>34</v>
      </c>
      <c r="K132" s="9">
        <f t="shared" si="13"/>
        <v>28</v>
      </c>
      <c r="L132" s="9">
        <f t="shared" si="13"/>
        <v>22</v>
      </c>
      <c r="M132" s="9">
        <f t="shared" si="13"/>
        <v>25</v>
      </c>
      <c r="N132" s="9">
        <f t="shared" si="13"/>
        <v>19</v>
      </c>
      <c r="O132" s="9">
        <f t="shared" si="13"/>
        <v>29</v>
      </c>
      <c r="P132" s="9">
        <f t="shared" ref="P132:AA132" si="16">SUMIFS(P114:P130,$E114:$E130,"")</f>
        <v>44</v>
      </c>
      <c r="Q132" s="9">
        <f t="shared" si="16"/>
        <v>44</v>
      </c>
      <c r="R132" s="9">
        <f t="shared" si="16"/>
        <v>53</v>
      </c>
      <c r="S132" s="9">
        <f t="shared" si="16"/>
        <v>55</v>
      </c>
      <c r="T132" s="9">
        <f t="shared" si="16"/>
        <v>56</v>
      </c>
      <c r="U132" s="9">
        <f t="shared" si="16"/>
        <v>65</v>
      </c>
      <c r="V132" s="9">
        <f t="shared" si="16"/>
        <v>60</v>
      </c>
      <c r="W132" s="9">
        <f t="shared" si="16"/>
        <v>57</v>
      </c>
      <c r="X132" s="9">
        <f t="shared" si="16"/>
        <v>77</v>
      </c>
      <c r="Y132" s="9">
        <f t="shared" si="16"/>
        <v>90</v>
      </c>
      <c r="Z132" s="9">
        <f t="shared" si="16"/>
        <v>93</v>
      </c>
      <c r="AA132" s="9">
        <f t="shared" si="16"/>
        <v>95</v>
      </c>
      <c r="AC132" s="57"/>
      <c r="AD132" s="57"/>
      <c r="AE132" s="57"/>
      <c r="AF132" s="58"/>
    </row>
    <row r="133" spans="1:37" s="2" customFormat="1" ht="12.75" customHeight="1" x14ac:dyDescent="0.2">
      <c r="F133" s="11" t="s">
        <v>101</v>
      </c>
      <c r="G133" s="10"/>
      <c r="H133" s="57"/>
      <c r="I133" s="57">
        <v>2</v>
      </c>
      <c r="J133" s="57">
        <v>2</v>
      </c>
      <c r="K133" s="57">
        <v>1</v>
      </c>
      <c r="L133" s="57">
        <v>1</v>
      </c>
      <c r="M133" s="57">
        <v>3</v>
      </c>
      <c r="N133" s="57">
        <v>1</v>
      </c>
      <c r="O133" s="57">
        <v>1</v>
      </c>
      <c r="P133" s="57">
        <v>1</v>
      </c>
      <c r="Q133" s="57">
        <v>2</v>
      </c>
      <c r="R133" s="57">
        <v>2</v>
      </c>
      <c r="S133" s="57">
        <v>1</v>
      </c>
      <c r="T133" s="57">
        <v>0</v>
      </c>
      <c r="U133" s="57">
        <v>0</v>
      </c>
      <c r="V133" s="57">
        <v>2</v>
      </c>
      <c r="W133" s="57">
        <v>1</v>
      </c>
      <c r="X133" s="57">
        <v>0</v>
      </c>
      <c r="Y133" s="57">
        <v>0</v>
      </c>
      <c r="Z133" s="57">
        <v>3</v>
      </c>
      <c r="AA133" s="57">
        <v>0</v>
      </c>
      <c r="AB133" s="57"/>
      <c r="AC133" s="57"/>
      <c r="AD133" s="57"/>
      <c r="AE133" s="57"/>
      <c r="AF133" s="57"/>
      <c r="AJ133" s="1"/>
      <c r="AK133" s="1"/>
    </row>
    <row r="134" spans="1:37" ht="12.75" customHeight="1" x14ac:dyDescent="0.2">
      <c r="A134" s="11"/>
      <c r="D134" s="21"/>
      <c r="E134" s="11" t="s">
        <v>105</v>
      </c>
      <c r="F134" s="3" t="s">
        <v>150</v>
      </c>
      <c r="G134" s="11"/>
      <c r="H134" s="9">
        <f t="shared" ref="H134:O134" si="17">SUMIFS(H82:H130,$E82:$E130,$E134)</f>
        <v>316</v>
      </c>
      <c r="I134" s="9">
        <f t="shared" ref="I134" si="18">SUMIFS(I82:I130,$E82:$E130,$E134)</f>
        <v>308</v>
      </c>
      <c r="J134" s="9">
        <f t="shared" ref="J134" si="19">SUMIFS(J82:J130,$E82:$E130,$E134)</f>
        <v>303</v>
      </c>
      <c r="K134" s="9">
        <f t="shared" si="17"/>
        <v>305</v>
      </c>
      <c r="L134" s="9">
        <f t="shared" si="17"/>
        <v>277</v>
      </c>
      <c r="M134" s="9">
        <f t="shared" si="17"/>
        <v>238</v>
      </c>
      <c r="N134" s="9">
        <f t="shared" si="17"/>
        <v>230</v>
      </c>
      <c r="O134" s="9">
        <f t="shared" si="17"/>
        <v>238</v>
      </c>
      <c r="P134" s="9">
        <f t="shared" ref="P134:AA134" si="20">SUMIFS(P82:P130,$E82:$E130,$E134)</f>
        <v>287</v>
      </c>
      <c r="Q134" s="9">
        <f t="shared" si="20"/>
        <v>370</v>
      </c>
      <c r="R134" s="9">
        <f t="shared" si="20"/>
        <v>433</v>
      </c>
      <c r="S134" s="9">
        <f t="shared" si="20"/>
        <v>533</v>
      </c>
      <c r="T134" s="9">
        <f t="shared" si="20"/>
        <v>509</v>
      </c>
      <c r="U134" s="9">
        <f t="shared" si="20"/>
        <v>470</v>
      </c>
      <c r="V134" s="9">
        <f t="shared" si="20"/>
        <v>414</v>
      </c>
      <c r="W134" s="9">
        <f t="shared" si="20"/>
        <v>408</v>
      </c>
      <c r="X134" s="9">
        <f t="shared" si="20"/>
        <v>356</v>
      </c>
      <c r="Y134" s="9">
        <f t="shared" si="20"/>
        <v>398</v>
      </c>
      <c r="Z134" s="9">
        <f t="shared" si="20"/>
        <v>403</v>
      </c>
      <c r="AA134" s="9">
        <f t="shared" si="20"/>
        <v>311</v>
      </c>
      <c r="AF134" s="58"/>
      <c r="AJ134" s="2"/>
      <c r="AK134" s="2"/>
    </row>
    <row r="135" spans="1:37" ht="12.75" customHeight="1" thickBot="1" x14ac:dyDescent="0.25">
      <c r="A135" s="11"/>
      <c r="E135" s="11"/>
      <c r="F135" s="3" t="s">
        <v>151</v>
      </c>
      <c r="H135" s="9">
        <f t="shared" ref="H135:O135" si="21">SUMIFS(H82:H130,$E82:$E130,"")</f>
        <v>136</v>
      </c>
      <c r="I135" s="9">
        <f t="shared" ref="I135" si="22">SUMIFS(I82:I130,$E82:$E130,"")</f>
        <v>150</v>
      </c>
      <c r="J135" s="9">
        <f t="shared" ref="J135" si="23">SUMIFS(J82:J130,$E82:$E130,"")</f>
        <v>139</v>
      </c>
      <c r="K135" s="9">
        <f t="shared" si="21"/>
        <v>133</v>
      </c>
      <c r="L135" s="9">
        <f t="shared" si="21"/>
        <v>125</v>
      </c>
      <c r="M135" s="9">
        <f t="shared" si="21"/>
        <v>127</v>
      </c>
      <c r="N135" s="9">
        <f t="shared" si="21"/>
        <v>130</v>
      </c>
      <c r="O135" s="9">
        <f t="shared" si="21"/>
        <v>149</v>
      </c>
      <c r="P135" s="9">
        <f t="shared" ref="P135:AA135" si="24">SUMIFS(P82:P130,$E82:$E130,"")</f>
        <v>210</v>
      </c>
      <c r="Q135" s="9">
        <f t="shared" si="24"/>
        <v>258</v>
      </c>
      <c r="R135" s="9">
        <f t="shared" si="24"/>
        <v>292</v>
      </c>
      <c r="S135" s="9">
        <f t="shared" si="24"/>
        <v>238</v>
      </c>
      <c r="T135" s="9">
        <f t="shared" si="24"/>
        <v>241</v>
      </c>
      <c r="U135" s="9">
        <f t="shared" si="24"/>
        <v>221</v>
      </c>
      <c r="V135" s="9">
        <f t="shared" si="24"/>
        <v>224</v>
      </c>
      <c r="W135" s="9">
        <f t="shared" si="24"/>
        <v>190</v>
      </c>
      <c r="X135" s="9">
        <f t="shared" si="24"/>
        <v>208</v>
      </c>
      <c r="Y135" s="9">
        <f t="shared" si="24"/>
        <v>203</v>
      </c>
      <c r="Z135" s="9">
        <f t="shared" si="24"/>
        <v>190</v>
      </c>
      <c r="AA135" s="9">
        <f t="shared" si="24"/>
        <v>224</v>
      </c>
      <c r="AF135" s="58"/>
    </row>
    <row r="136" spans="1:37" ht="12.75" customHeight="1" thickTop="1" x14ac:dyDescent="0.2">
      <c r="A136" s="22" t="s">
        <v>152</v>
      </c>
      <c r="B136" s="22"/>
      <c r="D136" s="16"/>
      <c r="E136" s="16"/>
      <c r="F136" s="15"/>
      <c r="H136" s="17">
        <f t="shared" ref="H136:O136" si="25">SUM(H134:H135)</f>
        <v>452</v>
      </c>
      <c r="I136" s="17">
        <f t="shared" ref="I136" si="26">SUM(I134:I135)</f>
        <v>458</v>
      </c>
      <c r="J136" s="17">
        <f t="shared" ref="J136" si="27">SUM(J134:J135)</f>
        <v>442</v>
      </c>
      <c r="K136" s="17">
        <f t="shared" si="25"/>
        <v>438</v>
      </c>
      <c r="L136" s="17">
        <f t="shared" si="25"/>
        <v>402</v>
      </c>
      <c r="M136" s="17">
        <f t="shared" si="25"/>
        <v>365</v>
      </c>
      <c r="N136" s="17">
        <f t="shared" si="25"/>
        <v>360</v>
      </c>
      <c r="O136" s="17">
        <f t="shared" si="25"/>
        <v>387</v>
      </c>
      <c r="P136" s="17">
        <f t="shared" ref="P136:T136" si="28">SUM(P134:P135)</f>
        <v>497</v>
      </c>
      <c r="Q136" s="17">
        <f t="shared" si="28"/>
        <v>628</v>
      </c>
      <c r="R136" s="17">
        <f t="shared" si="28"/>
        <v>725</v>
      </c>
      <c r="S136" s="17">
        <f t="shared" si="28"/>
        <v>771</v>
      </c>
      <c r="T136" s="17">
        <f t="shared" si="28"/>
        <v>750</v>
      </c>
      <c r="U136" s="17">
        <f t="shared" ref="U136" si="29">SUM(U134:U135)</f>
        <v>691</v>
      </c>
      <c r="V136" s="17">
        <f t="shared" ref="V136" si="30">SUM(V134:V135)</f>
        <v>638</v>
      </c>
      <c r="W136" s="17">
        <f t="shared" ref="W136" si="31">SUM(W134:W135)</f>
        <v>598</v>
      </c>
      <c r="X136" s="17">
        <f t="shared" ref="X136" si="32">SUM(X134:X135)</f>
        <v>564</v>
      </c>
      <c r="Y136" s="17">
        <f t="shared" ref="Y136" si="33">SUM(Y134:Y135)</f>
        <v>601</v>
      </c>
      <c r="Z136" s="17">
        <f t="shared" ref="Z136" si="34">SUM(Z134:Z135)</f>
        <v>593</v>
      </c>
      <c r="AA136" s="17">
        <f t="shared" ref="AA136" si="35">SUM(AA134:AA135)</f>
        <v>535</v>
      </c>
      <c r="AF136" s="58"/>
    </row>
    <row r="137" spans="1:37" ht="12.75" customHeight="1" x14ac:dyDescent="0.2">
      <c r="A137" s="23"/>
      <c r="B137" s="23"/>
      <c r="F137" s="3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9"/>
      <c r="AF137" s="58"/>
    </row>
    <row r="138" spans="1:37" ht="12.75" customHeight="1" x14ac:dyDescent="0.2">
      <c r="A138" s="2"/>
      <c r="B138" s="2"/>
      <c r="C138" s="2"/>
      <c r="D138" s="2"/>
      <c r="F138" s="11" t="s">
        <v>101</v>
      </c>
      <c r="H138" s="8">
        <v>90</v>
      </c>
      <c r="I138" s="8">
        <v>116</v>
      </c>
      <c r="J138" s="8">
        <v>142</v>
      </c>
      <c r="K138" s="8">
        <v>143</v>
      </c>
      <c r="L138" s="9">
        <v>140</v>
      </c>
      <c r="M138" s="9">
        <v>139</v>
      </c>
      <c r="N138" s="9">
        <v>108</v>
      </c>
      <c r="O138" s="9">
        <v>137</v>
      </c>
      <c r="P138" s="9">
        <v>135</v>
      </c>
      <c r="Q138" s="9">
        <v>132</v>
      </c>
      <c r="R138" s="9">
        <v>114</v>
      </c>
      <c r="S138" s="9">
        <v>125</v>
      </c>
      <c r="T138" s="9">
        <v>133</v>
      </c>
      <c r="U138" s="9">
        <v>152</v>
      </c>
      <c r="V138" s="9">
        <v>146</v>
      </c>
      <c r="W138" s="9">
        <v>69</v>
      </c>
      <c r="X138" s="9">
        <v>68</v>
      </c>
      <c r="Y138" s="9">
        <v>55</v>
      </c>
      <c r="Z138" s="9">
        <v>49</v>
      </c>
      <c r="AA138" s="9">
        <v>61</v>
      </c>
      <c r="AF138" s="58"/>
    </row>
    <row r="139" spans="1:37" ht="12.75" customHeight="1" thickBot="1" x14ac:dyDescent="0.25">
      <c r="A139" s="11"/>
      <c r="F139" s="3"/>
      <c r="G139" s="10"/>
      <c r="H139" s="10"/>
      <c r="I139" s="10"/>
      <c r="J139" s="10"/>
      <c r="K139" s="10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F139" s="58"/>
    </row>
    <row r="140" spans="1:37" ht="12.75" customHeight="1" thickTop="1" x14ac:dyDescent="0.2">
      <c r="A140" s="15" t="s">
        <v>153</v>
      </c>
      <c r="B140" s="16"/>
      <c r="D140" s="16"/>
      <c r="H140" s="17">
        <f t="shared" ref="H140:O140" si="36">H79+H136</f>
        <v>2723</v>
      </c>
      <c r="I140" s="17">
        <f t="shared" ref="I140" si="37">I79+I136</f>
        <v>2981</v>
      </c>
      <c r="J140" s="17">
        <f t="shared" ref="J140" si="38">J79+J136</f>
        <v>3117</v>
      </c>
      <c r="K140" s="17">
        <f t="shared" si="36"/>
        <v>3170</v>
      </c>
      <c r="L140" s="17">
        <f t="shared" si="36"/>
        <v>3245</v>
      </c>
      <c r="M140" s="17">
        <f t="shared" si="36"/>
        <v>3254</v>
      </c>
      <c r="N140" s="17">
        <f t="shared" si="36"/>
        <v>3203</v>
      </c>
      <c r="O140" s="17">
        <f t="shared" si="36"/>
        <v>3224</v>
      </c>
      <c r="P140" s="17">
        <f t="shared" ref="P140:AA140" si="39">P79+P136</f>
        <v>3303</v>
      </c>
      <c r="Q140" s="17">
        <f t="shared" si="39"/>
        <v>3273</v>
      </c>
      <c r="R140" s="17">
        <f t="shared" si="39"/>
        <v>3105</v>
      </c>
      <c r="S140" s="17">
        <f t="shared" si="39"/>
        <v>2996</v>
      </c>
      <c r="T140" s="17">
        <f t="shared" si="39"/>
        <v>2967</v>
      </c>
      <c r="U140" s="17">
        <f t="shared" si="39"/>
        <v>3015</v>
      </c>
      <c r="V140" s="17">
        <f t="shared" si="39"/>
        <v>2929</v>
      </c>
      <c r="W140" s="17">
        <f t="shared" si="39"/>
        <v>2759</v>
      </c>
      <c r="X140" s="17">
        <f t="shared" si="39"/>
        <v>2685</v>
      </c>
      <c r="Y140" s="17">
        <f t="shared" si="39"/>
        <v>2631</v>
      </c>
      <c r="Z140" s="17">
        <f t="shared" si="39"/>
        <v>2492</v>
      </c>
      <c r="AA140" s="17">
        <f t="shared" si="39"/>
        <v>2378</v>
      </c>
      <c r="AB140" s="9"/>
      <c r="AF140" s="58"/>
    </row>
    <row r="141" spans="1:37" ht="12.75" customHeight="1" x14ac:dyDescent="0.2">
      <c r="A141" s="3"/>
      <c r="M141" s="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9"/>
      <c r="AF141" s="58"/>
    </row>
    <row r="142" spans="1:37" ht="12.75" customHeight="1" x14ac:dyDescent="0.2">
      <c r="A142" s="7" t="s">
        <v>154</v>
      </c>
      <c r="B142" s="2"/>
      <c r="C142" s="2"/>
      <c r="D142" s="2"/>
      <c r="F142" s="2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F142" s="58"/>
    </row>
    <row r="143" spans="1:37" ht="12.75" customHeight="1" x14ac:dyDescent="0.2">
      <c r="A143" s="2"/>
      <c r="B143" s="2" t="s">
        <v>155</v>
      </c>
      <c r="C143" s="2" t="s">
        <v>29</v>
      </c>
      <c r="D143" s="2" t="s">
        <v>156</v>
      </c>
      <c r="E143" s="2" t="s">
        <v>105</v>
      </c>
      <c r="F143" s="2" t="s">
        <v>157</v>
      </c>
      <c r="H143" s="10"/>
      <c r="I143" s="10"/>
      <c r="J143" s="10">
        <v>1</v>
      </c>
      <c r="L143" s="10"/>
      <c r="M143" s="8">
        <v>1</v>
      </c>
      <c r="N143" s="9">
        <v>57</v>
      </c>
      <c r="O143" s="9">
        <v>79</v>
      </c>
      <c r="P143" s="9">
        <v>86</v>
      </c>
      <c r="Q143" s="9">
        <v>117</v>
      </c>
      <c r="R143" s="9">
        <v>149</v>
      </c>
      <c r="S143" s="9">
        <v>247</v>
      </c>
      <c r="T143" s="9">
        <v>237</v>
      </c>
      <c r="U143" s="9">
        <v>238</v>
      </c>
      <c r="V143" s="9">
        <v>234</v>
      </c>
      <c r="W143" s="9">
        <v>241</v>
      </c>
      <c r="X143" s="9">
        <v>240</v>
      </c>
      <c r="Y143" s="9">
        <v>294</v>
      </c>
      <c r="Z143" s="9">
        <v>307</v>
      </c>
      <c r="AA143" s="9">
        <v>340</v>
      </c>
      <c r="AC143" s="57" t="s">
        <v>391</v>
      </c>
      <c r="AD143" s="58" t="s">
        <v>392</v>
      </c>
      <c r="AF143" s="58"/>
    </row>
    <row r="144" spans="1:37" ht="12.75" customHeight="1" x14ac:dyDescent="0.2">
      <c r="A144" s="2"/>
      <c r="B144" s="2" t="s">
        <v>155</v>
      </c>
      <c r="C144" s="2" t="s">
        <v>29</v>
      </c>
      <c r="D144" s="2" t="s">
        <v>156</v>
      </c>
      <c r="E144" s="2"/>
      <c r="F144" s="2" t="s">
        <v>157</v>
      </c>
      <c r="H144" s="10"/>
      <c r="I144" s="10"/>
      <c r="J144" s="10"/>
      <c r="K144" s="8">
        <v>1</v>
      </c>
      <c r="L144" s="10">
        <v>3</v>
      </c>
      <c r="M144" s="8">
        <v>59</v>
      </c>
      <c r="N144" s="9">
        <v>158</v>
      </c>
      <c r="O144" s="9">
        <v>265</v>
      </c>
      <c r="P144" s="9">
        <v>311</v>
      </c>
      <c r="Q144" s="9">
        <v>348</v>
      </c>
      <c r="R144" s="9">
        <v>443</v>
      </c>
      <c r="S144" s="9">
        <v>465</v>
      </c>
      <c r="T144" s="9">
        <v>498</v>
      </c>
      <c r="U144" s="9">
        <v>466</v>
      </c>
      <c r="V144" s="9">
        <v>398</v>
      </c>
      <c r="W144" s="9">
        <v>407</v>
      </c>
      <c r="X144" s="9">
        <v>465</v>
      </c>
      <c r="Y144" s="9">
        <v>525</v>
      </c>
      <c r="Z144" s="9">
        <v>546</v>
      </c>
      <c r="AA144" s="9">
        <v>793</v>
      </c>
      <c r="AC144" s="57" t="s">
        <v>391</v>
      </c>
      <c r="AD144" s="57" t="s">
        <v>393</v>
      </c>
      <c r="AE144" s="57"/>
      <c r="AF144" s="58"/>
    </row>
    <row r="145" spans="1:32" ht="12.75" customHeight="1" x14ac:dyDescent="0.2">
      <c r="A145" s="2"/>
      <c r="B145" s="2"/>
      <c r="C145" s="2"/>
      <c r="D145" s="2"/>
      <c r="E145" s="2"/>
      <c r="F145" s="2"/>
      <c r="H145" s="10"/>
      <c r="I145" s="10"/>
      <c r="J145" s="10"/>
      <c r="L145" s="10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C145" s="57"/>
      <c r="AD145" s="57"/>
      <c r="AE145" s="57"/>
      <c r="AF145" s="58"/>
    </row>
    <row r="146" spans="1:32" ht="12.75" customHeight="1" x14ac:dyDescent="0.2">
      <c r="A146" s="2"/>
      <c r="B146" s="2" t="s">
        <v>155</v>
      </c>
      <c r="C146" s="2" t="s">
        <v>29</v>
      </c>
      <c r="D146" s="2" t="s">
        <v>158</v>
      </c>
      <c r="E146" s="2" t="s">
        <v>105</v>
      </c>
      <c r="F146" s="2" t="s">
        <v>159</v>
      </c>
      <c r="G146" s="11"/>
      <c r="H146" s="10">
        <v>261</v>
      </c>
      <c r="I146" s="10">
        <v>291</v>
      </c>
      <c r="J146" s="10">
        <v>196</v>
      </c>
      <c r="K146" s="11">
        <v>176</v>
      </c>
      <c r="L146" s="10">
        <v>146</v>
      </c>
      <c r="M146" s="8">
        <v>134</v>
      </c>
      <c r="N146" s="9">
        <v>81</v>
      </c>
      <c r="O146" s="9">
        <v>104</v>
      </c>
      <c r="P146" s="9">
        <v>98</v>
      </c>
      <c r="Q146" s="9">
        <v>81</v>
      </c>
      <c r="R146" s="9">
        <v>66</v>
      </c>
      <c r="S146" s="9">
        <v>2</v>
      </c>
      <c r="T146" s="9">
        <v>16</v>
      </c>
      <c r="U146" s="9">
        <v>23</v>
      </c>
      <c r="V146" s="9">
        <v>40</v>
      </c>
      <c r="W146" s="9">
        <v>31</v>
      </c>
      <c r="X146" s="9">
        <v>30</v>
      </c>
      <c r="Y146" s="9">
        <v>41</v>
      </c>
      <c r="Z146" s="9">
        <v>49</v>
      </c>
      <c r="AA146" s="9">
        <v>10</v>
      </c>
      <c r="AC146" s="58" t="s">
        <v>394</v>
      </c>
      <c r="AF146" s="58"/>
    </row>
    <row r="147" spans="1:32" ht="12.75" customHeight="1" x14ac:dyDescent="0.2">
      <c r="A147" s="2"/>
      <c r="B147" s="2" t="s">
        <v>155</v>
      </c>
      <c r="C147" s="2" t="s">
        <v>29</v>
      </c>
      <c r="D147" s="2" t="s">
        <v>158</v>
      </c>
      <c r="E147" s="2"/>
      <c r="F147" s="2" t="s">
        <v>159</v>
      </c>
      <c r="H147" s="10">
        <v>386</v>
      </c>
      <c r="I147" s="10">
        <v>371</v>
      </c>
      <c r="J147" s="10">
        <v>439</v>
      </c>
      <c r="K147" s="8">
        <v>458</v>
      </c>
      <c r="L147" s="10">
        <v>433</v>
      </c>
      <c r="M147" s="8">
        <v>403</v>
      </c>
      <c r="N147" s="9">
        <v>293</v>
      </c>
      <c r="O147" s="9">
        <v>186</v>
      </c>
      <c r="P147" s="9">
        <v>183</v>
      </c>
      <c r="Q147" s="9">
        <v>190</v>
      </c>
      <c r="R147" s="9">
        <v>218</v>
      </c>
      <c r="S147" s="9">
        <v>186</v>
      </c>
      <c r="T147" s="9">
        <v>186</v>
      </c>
      <c r="U147" s="9">
        <v>184</v>
      </c>
      <c r="V147" s="9">
        <v>176</v>
      </c>
      <c r="W147" s="9">
        <v>172</v>
      </c>
      <c r="X147" s="9">
        <v>150</v>
      </c>
      <c r="Y147" s="9">
        <v>141</v>
      </c>
      <c r="Z147" s="9">
        <v>132</v>
      </c>
      <c r="AA147" s="9">
        <v>57</v>
      </c>
      <c r="AC147" s="58" t="s">
        <v>394</v>
      </c>
      <c r="AF147" s="58"/>
    </row>
    <row r="148" spans="1:32" ht="12.75" customHeight="1" x14ac:dyDescent="0.2">
      <c r="A148" s="2"/>
      <c r="B148" s="2"/>
      <c r="C148" s="2"/>
      <c r="D148" s="2"/>
      <c r="E148" s="2"/>
      <c r="F148" s="2"/>
      <c r="G148" s="10"/>
      <c r="H148" s="10"/>
      <c r="I148" s="10"/>
      <c r="J148" s="10"/>
      <c r="K148" s="10"/>
      <c r="L148" s="10"/>
      <c r="M148" s="10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F148" s="58"/>
    </row>
    <row r="149" spans="1:32" ht="12.75" customHeight="1" x14ac:dyDescent="0.2">
      <c r="A149" s="8"/>
      <c r="B149" s="8" t="s">
        <v>155</v>
      </c>
      <c r="C149" s="8" t="s">
        <v>29</v>
      </c>
      <c r="D149" s="11" t="s">
        <v>160</v>
      </c>
      <c r="E149" s="8" t="s">
        <v>105</v>
      </c>
      <c r="F149" s="8" t="s">
        <v>161</v>
      </c>
      <c r="G149" s="11" t="s">
        <v>25</v>
      </c>
      <c r="H149" s="10"/>
      <c r="I149" s="10"/>
      <c r="J149" s="10"/>
      <c r="K149" s="11"/>
      <c r="L149" s="10"/>
      <c r="M149" s="8"/>
      <c r="N149" s="18">
        <v>13</v>
      </c>
      <c r="O149" s="18">
        <v>20</v>
      </c>
      <c r="P149" s="18">
        <v>13</v>
      </c>
      <c r="Q149" s="18">
        <v>12</v>
      </c>
      <c r="R149" s="18">
        <v>10</v>
      </c>
      <c r="S149" s="18">
        <v>2</v>
      </c>
      <c r="T149" s="18">
        <v>2</v>
      </c>
      <c r="U149" s="18">
        <v>4</v>
      </c>
      <c r="V149" s="18">
        <v>9</v>
      </c>
      <c r="W149" s="18">
        <v>6</v>
      </c>
      <c r="X149" s="18">
        <v>6</v>
      </c>
      <c r="Y149" s="18">
        <v>10</v>
      </c>
      <c r="Z149" s="18">
        <v>18</v>
      </c>
      <c r="AA149" s="18">
        <v>4</v>
      </c>
      <c r="AC149" s="58" t="s">
        <v>395</v>
      </c>
      <c r="AF149" s="58"/>
    </row>
    <row r="150" spans="1:32" ht="12.75" customHeight="1" x14ac:dyDescent="0.2">
      <c r="A150" s="8"/>
      <c r="B150" s="8" t="s">
        <v>155</v>
      </c>
      <c r="C150" s="8" t="s">
        <v>29</v>
      </c>
      <c r="D150" s="11" t="s">
        <v>160</v>
      </c>
      <c r="E150" s="8"/>
      <c r="F150" s="8" t="s">
        <v>161</v>
      </c>
      <c r="G150" s="11" t="s">
        <v>25</v>
      </c>
      <c r="H150" s="10"/>
      <c r="I150" s="10"/>
      <c r="J150" s="10"/>
      <c r="K150" s="10"/>
      <c r="L150" s="10"/>
      <c r="M150" s="8">
        <v>10</v>
      </c>
      <c r="N150" s="18">
        <v>40</v>
      </c>
      <c r="O150" s="18">
        <v>59</v>
      </c>
      <c r="P150" s="18">
        <v>52</v>
      </c>
      <c r="Q150" s="18">
        <v>54</v>
      </c>
      <c r="R150" s="18">
        <v>58</v>
      </c>
      <c r="S150" s="18">
        <v>64</v>
      </c>
      <c r="T150" s="18">
        <v>79</v>
      </c>
      <c r="U150" s="18">
        <v>80</v>
      </c>
      <c r="V150" s="18">
        <v>72</v>
      </c>
      <c r="W150" s="18">
        <v>72</v>
      </c>
      <c r="X150" s="18">
        <v>81</v>
      </c>
      <c r="Y150" s="18">
        <v>61</v>
      </c>
      <c r="Z150" s="18">
        <v>51</v>
      </c>
      <c r="AA150" s="18">
        <v>30</v>
      </c>
      <c r="AC150" s="58" t="s">
        <v>395</v>
      </c>
      <c r="AF150" s="58"/>
    </row>
    <row r="151" spans="1:32" ht="12.75" customHeight="1" x14ac:dyDescent="0.2">
      <c r="A151" s="8"/>
      <c r="B151" s="8"/>
      <c r="C151" s="10"/>
      <c r="D151" s="11"/>
      <c r="E151" s="8"/>
      <c r="F151" s="8"/>
      <c r="G151" s="10"/>
      <c r="H151" s="10"/>
      <c r="I151" s="10"/>
      <c r="J151" s="10"/>
      <c r="K151" s="10"/>
      <c r="L151" s="10"/>
      <c r="M151" s="10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F151" s="58"/>
    </row>
    <row r="152" spans="1:32" ht="12.75" customHeight="1" x14ac:dyDescent="0.2">
      <c r="A152" s="8"/>
      <c r="B152" s="8" t="s">
        <v>155</v>
      </c>
      <c r="C152" s="8" t="s">
        <v>29</v>
      </c>
      <c r="D152" s="11" t="s">
        <v>429</v>
      </c>
      <c r="E152" s="8" t="s">
        <v>105</v>
      </c>
      <c r="F152" s="8" t="s">
        <v>430</v>
      </c>
      <c r="G152" s="11"/>
      <c r="H152" s="10">
        <v>16</v>
      </c>
      <c r="I152" s="10">
        <v>26</v>
      </c>
      <c r="J152" s="10">
        <v>12</v>
      </c>
      <c r="K152" s="11"/>
      <c r="L152" s="10"/>
      <c r="M152" s="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F152" s="58"/>
    </row>
    <row r="153" spans="1:32" ht="12.75" customHeight="1" x14ac:dyDescent="0.2">
      <c r="A153" s="8"/>
      <c r="B153" s="8" t="s">
        <v>155</v>
      </c>
      <c r="C153" s="8" t="s">
        <v>29</v>
      </c>
      <c r="D153" s="11" t="s">
        <v>429</v>
      </c>
      <c r="E153" s="8"/>
      <c r="F153" s="8" t="s">
        <v>430</v>
      </c>
      <c r="G153" s="10"/>
      <c r="H153" s="10">
        <v>31</v>
      </c>
      <c r="I153" s="10">
        <v>16</v>
      </c>
      <c r="J153" s="10">
        <v>13</v>
      </c>
      <c r="K153" s="10"/>
      <c r="L153" s="10"/>
      <c r="M153" s="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F153" s="58"/>
    </row>
    <row r="154" spans="1:32" ht="12.75" customHeight="1" x14ac:dyDescent="0.2">
      <c r="A154" s="8"/>
      <c r="B154" s="8"/>
      <c r="C154" s="10"/>
      <c r="D154" s="11"/>
      <c r="E154" s="8"/>
      <c r="F154" s="8"/>
      <c r="G154" s="10"/>
      <c r="H154" s="10"/>
      <c r="I154" s="10"/>
      <c r="J154" s="10"/>
      <c r="K154" s="10"/>
      <c r="L154" s="10"/>
      <c r="M154" s="10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F154" s="58"/>
    </row>
    <row r="155" spans="1:32" ht="12.75" customHeight="1" x14ac:dyDescent="0.2">
      <c r="A155" s="2"/>
      <c r="B155" s="2" t="s">
        <v>155</v>
      </c>
      <c r="C155" s="2" t="s">
        <v>75</v>
      </c>
      <c r="D155" s="2" t="s">
        <v>162</v>
      </c>
      <c r="E155" s="24"/>
      <c r="F155" s="12" t="s">
        <v>163</v>
      </c>
      <c r="G155" s="11" t="s">
        <v>25</v>
      </c>
      <c r="H155" s="10"/>
      <c r="I155" s="10"/>
      <c r="J155" s="10"/>
      <c r="K155" s="11"/>
      <c r="L155" s="11"/>
      <c r="M155" s="11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>
        <v>11</v>
      </c>
      <c r="AA155" s="9">
        <v>38</v>
      </c>
      <c r="AB155" s="57"/>
      <c r="AF155" s="58"/>
    </row>
    <row r="156" spans="1:32" ht="12.75" customHeight="1" x14ac:dyDescent="0.2">
      <c r="A156" s="2"/>
      <c r="B156" s="2"/>
      <c r="C156" s="2"/>
      <c r="D156" s="2"/>
      <c r="E156" s="24"/>
      <c r="F156" s="12"/>
      <c r="H156" s="10"/>
      <c r="I156" s="10"/>
      <c r="J156" s="10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57"/>
      <c r="AF156" s="58"/>
    </row>
    <row r="157" spans="1:32" ht="12.75" customHeight="1" x14ac:dyDescent="0.2">
      <c r="B157" s="8" t="s">
        <v>155</v>
      </c>
      <c r="D157" s="21" t="s">
        <v>164</v>
      </c>
      <c r="E157" s="11" t="s">
        <v>105</v>
      </c>
      <c r="F157" s="3" t="s">
        <v>165</v>
      </c>
      <c r="G157" s="11"/>
      <c r="H157" s="18">
        <f>SUMIFS(H143:H153,$E143:$E153,$E157)</f>
        <v>277</v>
      </c>
      <c r="I157" s="18">
        <f>SUMIFS(I143:I153,$E143:$E153,$E157)</f>
        <v>317</v>
      </c>
      <c r="J157" s="18">
        <f>SUMIFS(J143:J153,$E143:$E153,$E157)</f>
        <v>209</v>
      </c>
      <c r="K157" s="18">
        <f>SUMIFS(K143:K150,$E143:$E150,$E157)</f>
        <v>176</v>
      </c>
      <c r="L157" s="18">
        <f>SUMIFS(L143:L150,$E143:$E150,$E157)</f>
        <v>146</v>
      </c>
      <c r="M157" s="18">
        <f>SUMIFS(M143:M150,$E143:$E150,$E157)</f>
        <v>135</v>
      </c>
      <c r="N157" s="18">
        <f>SUMIFS(N143:N150,$E143:$E150,$E157)</f>
        <v>151</v>
      </c>
      <c r="O157" s="18">
        <f>SUMIFS(O143:O150,$E143:$E150,$E157)</f>
        <v>203</v>
      </c>
      <c r="P157" s="18">
        <f t="shared" ref="P157:AA157" si="40">SUMIFS(P143:P150,$E143:$E150,$E157)</f>
        <v>197</v>
      </c>
      <c r="Q157" s="18">
        <f t="shared" si="40"/>
        <v>210</v>
      </c>
      <c r="R157" s="18">
        <f t="shared" si="40"/>
        <v>225</v>
      </c>
      <c r="S157" s="18">
        <f t="shared" si="40"/>
        <v>251</v>
      </c>
      <c r="T157" s="18">
        <f t="shared" si="40"/>
        <v>255</v>
      </c>
      <c r="U157" s="18">
        <f t="shared" si="40"/>
        <v>265</v>
      </c>
      <c r="V157" s="18">
        <f t="shared" si="40"/>
        <v>283</v>
      </c>
      <c r="W157" s="18">
        <f t="shared" si="40"/>
        <v>278</v>
      </c>
      <c r="X157" s="18">
        <f t="shared" si="40"/>
        <v>276</v>
      </c>
      <c r="Y157" s="18">
        <f t="shared" si="40"/>
        <v>345</v>
      </c>
      <c r="Z157" s="18">
        <f t="shared" si="40"/>
        <v>374</v>
      </c>
      <c r="AA157" s="18">
        <f t="shared" si="40"/>
        <v>354</v>
      </c>
      <c r="AB157" s="18"/>
      <c r="AF157" s="58"/>
    </row>
    <row r="158" spans="1:32" ht="12.75" customHeight="1" thickBot="1" x14ac:dyDescent="0.25">
      <c r="B158" s="2" t="s">
        <v>155</v>
      </c>
      <c r="E158" s="11"/>
      <c r="F158" s="3" t="s">
        <v>166</v>
      </c>
      <c r="H158" s="18">
        <f>SUMIFS(H143:H153,$E143:$E153,"")</f>
        <v>417</v>
      </c>
      <c r="I158" s="18">
        <f>SUMIFS(I143:I153,$E143:$E153,"")</f>
        <v>387</v>
      </c>
      <c r="J158" s="18">
        <f>SUMIFS(J143:J153,$E143:$E153,"")</f>
        <v>452</v>
      </c>
      <c r="K158" s="18">
        <f>SUMIFS(K143:K150,$E143:$E150,"")</f>
        <v>459</v>
      </c>
      <c r="L158" s="18">
        <f>SUMIFS(L143:L150,$E143:$E150,"")</f>
        <v>436</v>
      </c>
      <c r="M158" s="18">
        <f>SUMIFS(M143:M150,$E143:$E150,"")</f>
        <v>472</v>
      </c>
      <c r="N158" s="18">
        <f>SUMIFS(N143:N150,$E143:$E150,"")</f>
        <v>491</v>
      </c>
      <c r="O158" s="18">
        <f>SUMIFS(O143:O150,$E143:$E150,"")</f>
        <v>510</v>
      </c>
      <c r="P158" s="18">
        <f t="shared" ref="P158:Y158" si="41">SUMIFS(P143:P150,$E143:$E150,"")</f>
        <v>546</v>
      </c>
      <c r="Q158" s="18">
        <f t="shared" si="41"/>
        <v>592</v>
      </c>
      <c r="R158" s="18">
        <f t="shared" si="41"/>
        <v>719</v>
      </c>
      <c r="S158" s="18">
        <f t="shared" si="41"/>
        <v>715</v>
      </c>
      <c r="T158" s="18">
        <f t="shared" si="41"/>
        <v>763</v>
      </c>
      <c r="U158" s="18">
        <f t="shared" si="41"/>
        <v>730</v>
      </c>
      <c r="V158" s="18">
        <f t="shared" si="41"/>
        <v>646</v>
      </c>
      <c r="W158" s="18">
        <f t="shared" si="41"/>
        <v>651</v>
      </c>
      <c r="X158" s="18">
        <f t="shared" si="41"/>
        <v>696</v>
      </c>
      <c r="Y158" s="18">
        <f t="shared" si="41"/>
        <v>727</v>
      </c>
      <c r="Z158" s="18">
        <f>SUMIFS(Z143:Z155,$E143:$E155,"")</f>
        <v>740</v>
      </c>
      <c r="AA158" s="18">
        <f t="shared" ref="AA158" si="42">SUMIFS(AA143:AA155,$E143:$E155,"")</f>
        <v>918</v>
      </c>
      <c r="AB158" s="9"/>
      <c r="AF158" s="58"/>
    </row>
    <row r="159" spans="1:32" ht="12.75" customHeight="1" thickTop="1" x14ac:dyDescent="0.2">
      <c r="B159" s="22" t="s">
        <v>167</v>
      </c>
      <c r="D159" s="16"/>
      <c r="E159" s="16"/>
      <c r="F159" s="15"/>
      <c r="H159" s="17">
        <f t="shared" ref="H159" si="43">H157+H158</f>
        <v>694</v>
      </c>
      <c r="I159" s="17">
        <f t="shared" ref="I159" si="44">I157+I158</f>
        <v>704</v>
      </c>
      <c r="J159" s="17">
        <f t="shared" ref="J159" si="45">J157+J158</f>
        <v>661</v>
      </c>
      <c r="K159" s="17">
        <f t="shared" ref="K159:AA159" si="46">K157+K158</f>
        <v>635</v>
      </c>
      <c r="L159" s="17">
        <f t="shared" si="46"/>
        <v>582</v>
      </c>
      <c r="M159" s="17">
        <f t="shared" si="46"/>
        <v>607</v>
      </c>
      <c r="N159" s="17">
        <f t="shared" si="46"/>
        <v>642</v>
      </c>
      <c r="O159" s="17">
        <f t="shared" si="46"/>
        <v>713</v>
      </c>
      <c r="P159" s="17">
        <f t="shared" si="46"/>
        <v>743</v>
      </c>
      <c r="Q159" s="17">
        <f t="shared" si="46"/>
        <v>802</v>
      </c>
      <c r="R159" s="17">
        <f t="shared" si="46"/>
        <v>944</v>
      </c>
      <c r="S159" s="17">
        <f t="shared" si="46"/>
        <v>966</v>
      </c>
      <c r="T159" s="17">
        <f t="shared" si="46"/>
        <v>1018</v>
      </c>
      <c r="U159" s="17">
        <f t="shared" si="46"/>
        <v>995</v>
      </c>
      <c r="V159" s="17">
        <f t="shared" si="46"/>
        <v>929</v>
      </c>
      <c r="W159" s="17">
        <f t="shared" si="46"/>
        <v>929</v>
      </c>
      <c r="X159" s="17">
        <f t="shared" si="46"/>
        <v>972</v>
      </c>
      <c r="Y159" s="17">
        <f t="shared" si="46"/>
        <v>1072</v>
      </c>
      <c r="Z159" s="17">
        <f t="shared" si="46"/>
        <v>1114</v>
      </c>
      <c r="AA159" s="17">
        <f t="shared" si="46"/>
        <v>1272</v>
      </c>
      <c r="AB159" s="9"/>
      <c r="AF159" s="58"/>
    </row>
    <row r="160" spans="1:32" ht="12.75" customHeight="1" x14ac:dyDescent="0.2">
      <c r="B160" s="23"/>
      <c r="F160" s="3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AF160" s="58"/>
    </row>
    <row r="161" spans="1:37" ht="12.75" customHeight="1" x14ac:dyDescent="0.2">
      <c r="B161" s="37" t="s">
        <v>168</v>
      </c>
      <c r="C161" s="37" t="s">
        <v>29</v>
      </c>
      <c r="D161" s="37" t="s">
        <v>169</v>
      </c>
      <c r="E161" s="37" t="s">
        <v>105</v>
      </c>
      <c r="F161" s="37" t="s">
        <v>170</v>
      </c>
      <c r="H161" s="8">
        <v>165</v>
      </c>
      <c r="I161" s="8">
        <v>216</v>
      </c>
      <c r="J161" s="8">
        <v>191</v>
      </c>
      <c r="K161" s="8">
        <v>137</v>
      </c>
      <c r="L161" s="10">
        <v>129</v>
      </c>
      <c r="M161" s="8">
        <v>107</v>
      </c>
      <c r="N161" s="9">
        <v>65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F161" s="58"/>
    </row>
    <row r="162" spans="1:37" ht="12.75" customHeight="1" x14ac:dyDescent="0.2">
      <c r="B162" s="37" t="s">
        <v>168</v>
      </c>
      <c r="C162" s="37" t="s">
        <v>29</v>
      </c>
      <c r="D162" s="37" t="s">
        <v>169</v>
      </c>
      <c r="E162" s="37"/>
      <c r="F162" s="37" t="s">
        <v>170</v>
      </c>
      <c r="H162" s="8">
        <v>193</v>
      </c>
      <c r="I162" s="8">
        <v>160</v>
      </c>
      <c r="J162" s="8">
        <v>154</v>
      </c>
      <c r="K162" s="8">
        <v>146</v>
      </c>
      <c r="L162" s="10">
        <v>93</v>
      </c>
      <c r="M162" s="8">
        <v>33</v>
      </c>
      <c r="N162" s="9">
        <v>5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F162" s="58"/>
    </row>
    <row r="163" spans="1:37" ht="12.75" customHeight="1" x14ac:dyDescent="0.2">
      <c r="A163" s="2"/>
      <c r="B163" s="2"/>
      <c r="C163" s="2"/>
      <c r="D163" s="2"/>
      <c r="E163" s="2"/>
      <c r="F163" s="2"/>
      <c r="L163" s="10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F163" s="58"/>
    </row>
    <row r="164" spans="1:37" ht="12.75" customHeight="1" x14ac:dyDescent="0.2">
      <c r="A164" s="2"/>
      <c r="B164" s="2" t="s">
        <v>168</v>
      </c>
      <c r="C164" s="2" t="s">
        <v>29</v>
      </c>
      <c r="D164" s="2" t="s">
        <v>171</v>
      </c>
      <c r="E164" s="2" t="s">
        <v>105</v>
      </c>
      <c r="F164" s="2" t="s">
        <v>172</v>
      </c>
      <c r="L164" s="10"/>
      <c r="M164" s="8">
        <v>11</v>
      </c>
      <c r="N164" s="9">
        <v>62</v>
      </c>
      <c r="O164" s="9">
        <v>81</v>
      </c>
      <c r="P164" s="9">
        <v>79</v>
      </c>
      <c r="Q164" s="9">
        <v>60</v>
      </c>
      <c r="R164" s="9">
        <v>70</v>
      </c>
      <c r="S164" s="9">
        <v>45</v>
      </c>
      <c r="T164" s="9">
        <v>22</v>
      </c>
      <c r="U164" s="9">
        <v>19</v>
      </c>
      <c r="V164" s="9">
        <v>11</v>
      </c>
      <c r="W164" s="9">
        <v>22</v>
      </c>
      <c r="X164" s="9">
        <v>31</v>
      </c>
      <c r="Y164" s="9">
        <v>26</v>
      </c>
      <c r="Z164" s="9">
        <v>31</v>
      </c>
      <c r="AA164" s="9">
        <v>28</v>
      </c>
      <c r="AC164" s="57" t="s">
        <v>396</v>
      </c>
      <c r="AD164" s="57" t="s">
        <v>397</v>
      </c>
      <c r="AE164" s="57"/>
      <c r="AF164" s="58"/>
    </row>
    <row r="165" spans="1:37" ht="12.75" customHeight="1" x14ac:dyDescent="0.2">
      <c r="A165" s="2"/>
      <c r="B165" s="2" t="s">
        <v>168</v>
      </c>
      <c r="C165" s="2" t="s">
        <v>29</v>
      </c>
      <c r="D165" s="2" t="s">
        <v>171</v>
      </c>
      <c r="E165" s="2"/>
      <c r="F165" s="2" t="s">
        <v>172</v>
      </c>
      <c r="K165" s="8">
        <v>3</v>
      </c>
      <c r="L165" s="10">
        <v>42</v>
      </c>
      <c r="M165" s="8">
        <v>64</v>
      </c>
      <c r="N165" s="9">
        <v>63</v>
      </c>
      <c r="O165" s="9">
        <v>75</v>
      </c>
      <c r="P165" s="9">
        <v>75</v>
      </c>
      <c r="Q165" s="9">
        <v>81</v>
      </c>
      <c r="R165" s="9">
        <v>57</v>
      </c>
      <c r="S165" s="9">
        <v>59</v>
      </c>
      <c r="T165" s="9">
        <v>66</v>
      </c>
      <c r="U165" s="9">
        <v>69</v>
      </c>
      <c r="V165" s="9">
        <v>74</v>
      </c>
      <c r="W165" s="9">
        <v>79</v>
      </c>
      <c r="X165" s="9">
        <v>85</v>
      </c>
      <c r="Y165" s="9">
        <v>84</v>
      </c>
      <c r="Z165" s="9">
        <v>58</v>
      </c>
      <c r="AA165" s="9">
        <v>66</v>
      </c>
      <c r="AC165" s="57" t="s">
        <v>396</v>
      </c>
      <c r="AD165" s="57" t="s">
        <v>397</v>
      </c>
      <c r="AE165" s="57"/>
      <c r="AF165" s="58"/>
    </row>
    <row r="166" spans="1:37" ht="12.75" customHeight="1" x14ac:dyDescent="0.2">
      <c r="A166" s="2"/>
      <c r="B166" s="2"/>
      <c r="C166" s="2"/>
      <c r="D166" s="2"/>
      <c r="E166" s="2"/>
      <c r="F166" s="2"/>
      <c r="L166" s="10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C166" s="57"/>
      <c r="AD166" s="57"/>
      <c r="AE166" s="57"/>
      <c r="AF166" s="58"/>
    </row>
    <row r="167" spans="1:37" ht="12.75" customHeight="1" x14ac:dyDescent="0.2">
      <c r="A167" s="2"/>
      <c r="B167" s="2" t="s">
        <v>173</v>
      </c>
      <c r="C167" s="2" t="s">
        <v>29</v>
      </c>
      <c r="D167" s="2" t="s">
        <v>97</v>
      </c>
      <c r="F167" s="1" t="s">
        <v>98</v>
      </c>
      <c r="H167" s="8">
        <v>4</v>
      </c>
      <c r="I167" s="8">
        <v>9</v>
      </c>
      <c r="J167" s="8">
        <v>8</v>
      </c>
      <c r="K167" s="8">
        <v>8</v>
      </c>
      <c r="L167" s="10">
        <v>7</v>
      </c>
      <c r="M167" s="8">
        <v>10</v>
      </c>
      <c r="N167" s="9">
        <v>5</v>
      </c>
      <c r="O167" s="9">
        <v>3</v>
      </c>
      <c r="P167" s="9">
        <v>11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F167" s="58"/>
    </row>
    <row r="168" spans="1:37" ht="12.75" customHeight="1" x14ac:dyDescent="0.2">
      <c r="A168" s="2"/>
      <c r="B168" s="2"/>
      <c r="C168" s="2"/>
      <c r="D168" s="2"/>
      <c r="E168" s="2"/>
      <c r="F168" s="2"/>
      <c r="L168" s="10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C168" s="57"/>
      <c r="AD168" s="57"/>
      <c r="AE168" s="57"/>
      <c r="AF168" s="58"/>
    </row>
    <row r="169" spans="1:37" s="2" customFormat="1" ht="12.75" customHeight="1" x14ac:dyDescent="0.2">
      <c r="E169" s="1"/>
      <c r="F169" s="11" t="s">
        <v>101</v>
      </c>
      <c r="I169" s="2">
        <v>2</v>
      </c>
      <c r="L169" s="82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66">
        <v>1</v>
      </c>
      <c r="AA169" s="66"/>
      <c r="AB169" s="58"/>
      <c r="AC169" s="58"/>
      <c r="AD169" s="58"/>
      <c r="AE169" s="58"/>
      <c r="AF169" s="58"/>
      <c r="AJ169" s="1"/>
      <c r="AK169" s="1"/>
    </row>
    <row r="170" spans="1:37" s="2" customFormat="1" ht="12.75" customHeight="1" thickBot="1" x14ac:dyDescent="0.25">
      <c r="L170" s="75"/>
      <c r="M170" s="75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58"/>
      <c r="AC170" s="58"/>
      <c r="AD170" s="58"/>
      <c r="AE170" s="58"/>
      <c r="AF170" s="58"/>
    </row>
    <row r="171" spans="1:37" ht="12.75" customHeight="1" thickTop="1" x14ac:dyDescent="0.2">
      <c r="A171" s="22" t="s">
        <v>174</v>
      </c>
      <c r="B171" s="25"/>
      <c r="C171" s="2"/>
      <c r="D171" s="22"/>
      <c r="E171" s="8"/>
      <c r="F171" s="26"/>
      <c r="H171" s="68">
        <f t="shared" ref="H171:O171" si="47">SUM(H159:H168)</f>
        <v>1056</v>
      </c>
      <c r="I171" s="68">
        <f t="shared" ref="I171" si="48">SUM(I159:I168)</f>
        <v>1089</v>
      </c>
      <c r="J171" s="68">
        <f t="shared" ref="J171" si="49">SUM(J159:J168)</f>
        <v>1014</v>
      </c>
      <c r="K171" s="68">
        <f t="shared" si="47"/>
        <v>929</v>
      </c>
      <c r="L171" s="68">
        <f t="shared" si="47"/>
        <v>853</v>
      </c>
      <c r="M171" s="68">
        <f t="shared" si="47"/>
        <v>832</v>
      </c>
      <c r="N171" s="68">
        <f t="shared" si="47"/>
        <v>842</v>
      </c>
      <c r="O171" s="68">
        <f t="shared" si="47"/>
        <v>872</v>
      </c>
      <c r="P171" s="68">
        <f t="shared" ref="P171:AA171" si="50">SUM(P159:P168)</f>
        <v>908</v>
      </c>
      <c r="Q171" s="68">
        <f t="shared" si="50"/>
        <v>943</v>
      </c>
      <c r="R171" s="68">
        <f t="shared" si="50"/>
        <v>1071</v>
      </c>
      <c r="S171" s="68">
        <f t="shared" si="50"/>
        <v>1070</v>
      </c>
      <c r="T171" s="68">
        <f t="shared" si="50"/>
        <v>1106</v>
      </c>
      <c r="U171" s="68">
        <f t="shared" si="50"/>
        <v>1083</v>
      </c>
      <c r="V171" s="68">
        <f t="shared" si="50"/>
        <v>1014</v>
      </c>
      <c r="W171" s="68">
        <f t="shared" si="50"/>
        <v>1030</v>
      </c>
      <c r="X171" s="68">
        <f t="shared" si="50"/>
        <v>1088</v>
      </c>
      <c r="Y171" s="68">
        <f t="shared" si="50"/>
        <v>1182</v>
      </c>
      <c r="Z171" s="68">
        <f t="shared" si="50"/>
        <v>1203</v>
      </c>
      <c r="AA171" s="68">
        <f t="shared" si="50"/>
        <v>1366</v>
      </c>
      <c r="AB171" s="65"/>
      <c r="AC171" s="57"/>
      <c r="AD171" s="57"/>
      <c r="AE171" s="57"/>
      <c r="AJ171" s="2"/>
      <c r="AK171" s="2"/>
    </row>
    <row r="172" spans="1:37" ht="12.75" customHeight="1" x14ac:dyDescent="0.2">
      <c r="A172" s="2"/>
      <c r="C172" s="2"/>
      <c r="D172" s="2"/>
      <c r="E172" s="2"/>
      <c r="F172" s="27"/>
      <c r="M172" s="8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</row>
    <row r="173" spans="1:37" ht="12.75" customHeight="1" x14ac:dyDescent="0.2">
      <c r="A173" s="7" t="s">
        <v>175</v>
      </c>
      <c r="B173" s="2"/>
      <c r="C173" s="2"/>
      <c r="D173" s="2"/>
      <c r="F173" s="2"/>
      <c r="M173" s="8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F173" s="58"/>
    </row>
    <row r="174" spans="1:37" ht="12.75" customHeight="1" x14ac:dyDescent="0.2">
      <c r="A174" s="2"/>
      <c r="B174" s="2" t="s">
        <v>176</v>
      </c>
      <c r="C174" s="2" t="s">
        <v>29</v>
      </c>
      <c r="D174" s="2" t="s">
        <v>177</v>
      </c>
      <c r="E174" s="2" t="s">
        <v>105</v>
      </c>
      <c r="F174" s="2" t="s">
        <v>178</v>
      </c>
      <c r="M174" s="8">
        <v>1</v>
      </c>
      <c r="N174" s="9">
        <v>23</v>
      </c>
      <c r="O174" s="9">
        <v>47</v>
      </c>
      <c r="P174" s="9">
        <v>103</v>
      </c>
      <c r="Q174" s="9">
        <v>94</v>
      </c>
      <c r="R174" s="9">
        <v>82</v>
      </c>
      <c r="S174" s="9">
        <v>80</v>
      </c>
      <c r="T174" s="9">
        <v>72</v>
      </c>
      <c r="U174" s="9">
        <v>89</v>
      </c>
      <c r="V174" s="9">
        <v>110</v>
      </c>
      <c r="W174" s="9">
        <v>115</v>
      </c>
      <c r="X174" s="9">
        <v>116</v>
      </c>
      <c r="Y174" s="9">
        <v>119</v>
      </c>
      <c r="Z174" s="9">
        <v>78</v>
      </c>
      <c r="AA174" s="9">
        <v>57</v>
      </c>
      <c r="AD174" s="57" t="s">
        <v>398</v>
      </c>
      <c r="AE174" s="57"/>
      <c r="AF174" s="58"/>
    </row>
    <row r="175" spans="1:37" ht="12.75" customHeight="1" x14ac:dyDescent="0.2">
      <c r="A175" s="2"/>
      <c r="B175" s="2" t="s">
        <v>176</v>
      </c>
      <c r="C175" s="2" t="s">
        <v>29</v>
      </c>
      <c r="D175" s="2" t="s">
        <v>177</v>
      </c>
      <c r="E175" s="2"/>
      <c r="F175" s="2" t="s">
        <v>178</v>
      </c>
      <c r="L175" s="8">
        <v>1</v>
      </c>
      <c r="M175" s="8">
        <v>10</v>
      </c>
      <c r="N175" s="9"/>
      <c r="O175" s="9"/>
      <c r="P175" s="9"/>
      <c r="Q175" s="9"/>
      <c r="R175" s="9">
        <v>10</v>
      </c>
      <c r="S175" s="9">
        <v>2</v>
      </c>
      <c r="T175" s="9">
        <v>5</v>
      </c>
      <c r="U175" s="9">
        <v>12</v>
      </c>
      <c r="V175" s="9">
        <v>7</v>
      </c>
      <c r="W175" s="9">
        <v>23</v>
      </c>
      <c r="X175" s="9">
        <v>19</v>
      </c>
      <c r="Y175" s="9">
        <v>15</v>
      </c>
      <c r="Z175" s="9">
        <v>28</v>
      </c>
      <c r="AA175" s="9">
        <v>39</v>
      </c>
      <c r="AC175" s="57" t="s">
        <v>399</v>
      </c>
      <c r="AD175" s="58" t="s">
        <v>400</v>
      </c>
      <c r="AF175" s="58"/>
    </row>
    <row r="176" spans="1:37" ht="12.75" customHeight="1" x14ac:dyDescent="0.2">
      <c r="A176" s="2"/>
      <c r="B176" s="2" t="s">
        <v>176</v>
      </c>
      <c r="C176" s="2" t="s">
        <v>29</v>
      </c>
      <c r="D176" s="2" t="s">
        <v>179</v>
      </c>
      <c r="F176" s="2" t="s">
        <v>180</v>
      </c>
      <c r="G176" s="10"/>
      <c r="H176" s="10">
        <v>202</v>
      </c>
      <c r="I176" s="10">
        <v>207</v>
      </c>
      <c r="J176" s="10">
        <v>204</v>
      </c>
      <c r="K176" s="10">
        <v>212</v>
      </c>
      <c r="L176" s="8">
        <v>222</v>
      </c>
      <c r="M176" s="8">
        <v>235</v>
      </c>
      <c r="N176" s="9">
        <v>261</v>
      </c>
      <c r="O176" s="9">
        <v>244</v>
      </c>
      <c r="P176" s="9">
        <v>188</v>
      </c>
      <c r="Q176" s="9">
        <v>148</v>
      </c>
      <c r="R176" s="9">
        <v>128</v>
      </c>
      <c r="S176" s="9">
        <v>116</v>
      </c>
      <c r="T176" s="9">
        <v>95</v>
      </c>
      <c r="U176" s="9">
        <v>63</v>
      </c>
      <c r="V176" s="9">
        <v>37</v>
      </c>
      <c r="W176" s="9">
        <v>24</v>
      </c>
      <c r="X176" s="9">
        <v>11</v>
      </c>
      <c r="Y176" s="9">
        <v>14</v>
      </c>
      <c r="Z176" s="9">
        <v>15</v>
      </c>
      <c r="AA176" s="9">
        <v>12</v>
      </c>
      <c r="AF176" s="58"/>
    </row>
    <row r="177" spans="1:32" ht="12.75" customHeight="1" x14ac:dyDescent="0.2">
      <c r="A177" s="2"/>
      <c r="B177" s="2"/>
      <c r="C177" s="2"/>
      <c r="D177" s="2"/>
      <c r="E177" s="2"/>
      <c r="F177" s="2"/>
      <c r="G177" s="10"/>
      <c r="H177" s="10"/>
      <c r="I177" s="10"/>
      <c r="J177" s="10"/>
      <c r="K177" s="10"/>
      <c r="L177" s="10"/>
      <c r="M177" s="10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F177" s="58"/>
    </row>
    <row r="178" spans="1:32" ht="12.75" customHeight="1" x14ac:dyDescent="0.2">
      <c r="A178" s="2"/>
      <c r="B178" s="2" t="s">
        <v>181</v>
      </c>
      <c r="C178" s="2" t="s">
        <v>29</v>
      </c>
      <c r="D178" s="2" t="s">
        <v>182</v>
      </c>
      <c r="E178" s="2"/>
      <c r="F178" s="2" t="s">
        <v>183</v>
      </c>
      <c r="G178" s="11"/>
      <c r="H178" s="11">
        <v>54</v>
      </c>
      <c r="I178" s="11">
        <v>79</v>
      </c>
      <c r="J178" s="11">
        <v>87</v>
      </c>
      <c r="K178" s="11">
        <v>122</v>
      </c>
      <c r="L178" s="8">
        <v>144</v>
      </c>
      <c r="M178" s="8">
        <v>158</v>
      </c>
      <c r="N178" s="9">
        <v>158</v>
      </c>
      <c r="O178" s="9">
        <v>152</v>
      </c>
      <c r="P178" s="9">
        <v>138</v>
      </c>
      <c r="Q178" s="9">
        <v>154</v>
      </c>
      <c r="R178" s="9">
        <v>150</v>
      </c>
      <c r="S178" s="9">
        <v>134</v>
      </c>
      <c r="T178" s="9">
        <v>125</v>
      </c>
      <c r="U178" s="9">
        <v>112</v>
      </c>
      <c r="V178" s="9">
        <v>111</v>
      </c>
      <c r="W178" s="9">
        <v>95</v>
      </c>
      <c r="X178" s="9">
        <v>84</v>
      </c>
      <c r="Y178" s="9">
        <v>94</v>
      </c>
      <c r="Z178" s="9">
        <v>97</v>
      </c>
      <c r="AA178" s="9">
        <v>107</v>
      </c>
      <c r="AC178" s="57" t="s">
        <v>401</v>
      </c>
      <c r="AD178" s="58" t="s">
        <v>402</v>
      </c>
      <c r="AF178" s="58"/>
    </row>
    <row r="179" spans="1:32" ht="12.75" customHeight="1" x14ac:dyDescent="0.2">
      <c r="A179" s="2"/>
      <c r="B179" s="2" t="s">
        <v>181</v>
      </c>
      <c r="C179" s="2" t="s">
        <v>184</v>
      </c>
      <c r="D179" s="2" t="s">
        <v>185</v>
      </c>
      <c r="E179" s="1" t="s">
        <v>105</v>
      </c>
      <c r="F179" s="2" t="s">
        <v>186</v>
      </c>
      <c r="G179" s="10"/>
      <c r="H179" s="10">
        <v>20</v>
      </c>
      <c r="I179" s="10">
        <v>21</v>
      </c>
      <c r="J179" s="10">
        <v>20</v>
      </c>
      <c r="K179" s="10">
        <v>15</v>
      </c>
      <c r="L179" s="8">
        <v>11</v>
      </c>
      <c r="M179" s="8">
        <v>7</v>
      </c>
      <c r="N179" s="9">
        <v>20</v>
      </c>
      <c r="O179" s="9">
        <v>20</v>
      </c>
      <c r="P179" s="9">
        <v>27</v>
      </c>
      <c r="Q179" s="9">
        <v>32</v>
      </c>
      <c r="R179" s="9">
        <v>46</v>
      </c>
      <c r="S179" s="9">
        <v>73</v>
      </c>
      <c r="T179" s="9">
        <v>72</v>
      </c>
      <c r="U179" s="9">
        <v>62</v>
      </c>
      <c r="V179" s="9">
        <v>57</v>
      </c>
      <c r="W179" s="9">
        <v>64</v>
      </c>
      <c r="X179" s="9">
        <v>60</v>
      </c>
      <c r="Y179" s="9">
        <v>64</v>
      </c>
      <c r="Z179" s="9">
        <v>51</v>
      </c>
      <c r="AA179" s="9">
        <v>32</v>
      </c>
      <c r="AC179" s="57" t="s">
        <v>403</v>
      </c>
      <c r="AF179" s="58"/>
    </row>
    <row r="180" spans="1:32" ht="12.75" customHeight="1" x14ac:dyDescent="0.2">
      <c r="A180" s="2"/>
      <c r="B180" s="2" t="s">
        <v>181</v>
      </c>
      <c r="C180" s="1" t="s">
        <v>184</v>
      </c>
      <c r="D180" s="2" t="s">
        <v>185</v>
      </c>
      <c r="F180" s="2" t="s">
        <v>186</v>
      </c>
      <c r="H180" s="8">
        <v>16</v>
      </c>
      <c r="I180" s="8">
        <v>14</v>
      </c>
      <c r="J180" s="8">
        <v>7</v>
      </c>
      <c r="K180" s="8">
        <v>9</v>
      </c>
      <c r="L180" s="8">
        <v>12</v>
      </c>
      <c r="M180" s="8">
        <v>8</v>
      </c>
      <c r="N180" s="9">
        <v>4</v>
      </c>
      <c r="O180" s="9">
        <v>5</v>
      </c>
      <c r="P180" s="9">
        <v>9</v>
      </c>
      <c r="Q180" s="9">
        <v>25</v>
      </c>
      <c r="R180" s="9">
        <v>29</v>
      </c>
      <c r="S180" s="9">
        <v>20</v>
      </c>
      <c r="T180" s="9">
        <v>24</v>
      </c>
      <c r="U180" s="9">
        <v>32</v>
      </c>
      <c r="V180" s="9">
        <v>35</v>
      </c>
      <c r="W180" s="9">
        <v>34</v>
      </c>
      <c r="X180" s="9">
        <v>32</v>
      </c>
      <c r="Y180" s="9">
        <v>24</v>
      </c>
      <c r="Z180" s="9">
        <v>26</v>
      </c>
      <c r="AA180" s="9">
        <v>51</v>
      </c>
      <c r="AC180" s="57" t="s">
        <v>403</v>
      </c>
      <c r="AD180" s="57"/>
      <c r="AE180" s="57"/>
      <c r="AF180" s="58"/>
    </row>
    <row r="181" spans="1:32" ht="12.75" customHeight="1" x14ac:dyDescent="0.2">
      <c r="A181" s="2"/>
      <c r="B181" s="12" t="s">
        <v>181</v>
      </c>
      <c r="C181" s="2" t="s">
        <v>29</v>
      </c>
      <c r="D181" s="2" t="s">
        <v>416</v>
      </c>
      <c r="F181" s="2" t="s">
        <v>420</v>
      </c>
      <c r="H181" s="8">
        <v>53</v>
      </c>
      <c r="I181" s="8">
        <v>57</v>
      </c>
      <c r="J181" s="8">
        <v>37</v>
      </c>
      <c r="K181" s="8">
        <v>7</v>
      </c>
      <c r="M181" s="8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E181" s="8" t="s">
        <v>428</v>
      </c>
      <c r="AF181" s="58"/>
    </row>
    <row r="182" spans="1:32" ht="12.75" customHeight="1" x14ac:dyDescent="0.2">
      <c r="A182" s="2"/>
      <c r="B182" s="12"/>
      <c r="C182" s="2"/>
      <c r="D182" s="2"/>
      <c r="F182" s="8" t="s">
        <v>431</v>
      </c>
      <c r="M182" s="8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E182" s="8"/>
      <c r="AF182" s="58"/>
    </row>
    <row r="183" spans="1:32" ht="12.75" customHeight="1" x14ac:dyDescent="0.2">
      <c r="A183" s="2"/>
      <c r="B183" s="12" t="s">
        <v>181</v>
      </c>
      <c r="C183" s="2" t="s">
        <v>29</v>
      </c>
      <c r="D183" s="2" t="s">
        <v>187</v>
      </c>
      <c r="F183" s="2" t="s">
        <v>188</v>
      </c>
      <c r="H183" s="8">
        <v>15</v>
      </c>
      <c r="I183" s="8">
        <v>13</v>
      </c>
      <c r="J183" s="8">
        <v>9</v>
      </c>
      <c r="K183" s="8">
        <v>12</v>
      </c>
      <c r="L183" s="8">
        <v>13</v>
      </c>
      <c r="M183" s="8">
        <v>10</v>
      </c>
      <c r="N183" s="9">
        <v>14</v>
      </c>
      <c r="O183" s="9">
        <v>15</v>
      </c>
      <c r="P183" s="9">
        <v>17</v>
      </c>
      <c r="Q183" s="9">
        <v>14</v>
      </c>
      <c r="R183" s="9">
        <v>19</v>
      </c>
      <c r="S183" s="9">
        <v>18</v>
      </c>
      <c r="T183" s="9">
        <v>16</v>
      </c>
      <c r="U183" s="9">
        <v>12</v>
      </c>
      <c r="V183" s="9">
        <v>14</v>
      </c>
      <c r="W183" s="9">
        <v>15</v>
      </c>
      <c r="X183" s="9">
        <v>14</v>
      </c>
      <c r="Y183" s="9">
        <v>24</v>
      </c>
      <c r="Z183" s="9">
        <v>25</v>
      </c>
      <c r="AA183" s="9">
        <v>20</v>
      </c>
      <c r="AF183" s="58"/>
    </row>
    <row r="184" spans="1:32" ht="12.75" customHeight="1" x14ac:dyDescent="0.2">
      <c r="A184" s="2"/>
      <c r="B184" s="2"/>
      <c r="C184" s="2"/>
      <c r="D184" s="2"/>
      <c r="E184" s="2"/>
      <c r="G184" s="10"/>
      <c r="I184" s="10"/>
      <c r="J184" s="10"/>
      <c r="K184" s="10"/>
      <c r="L184" s="10"/>
      <c r="M184" s="10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F184" s="58"/>
    </row>
    <row r="185" spans="1:32" ht="12.75" customHeight="1" x14ac:dyDescent="0.2">
      <c r="A185" s="2"/>
      <c r="B185" s="2" t="s">
        <v>189</v>
      </c>
      <c r="C185" s="2" t="s">
        <v>29</v>
      </c>
      <c r="D185" s="2" t="s">
        <v>190</v>
      </c>
      <c r="F185" s="1" t="s">
        <v>191</v>
      </c>
      <c r="G185" s="10"/>
      <c r="H185" s="10">
        <v>13</v>
      </c>
      <c r="I185" s="10">
        <v>28</v>
      </c>
      <c r="J185" s="10">
        <v>54</v>
      </c>
      <c r="K185" s="10">
        <v>126</v>
      </c>
      <c r="L185" s="8">
        <v>159</v>
      </c>
      <c r="M185" s="8">
        <v>153</v>
      </c>
      <c r="N185" s="9">
        <v>173</v>
      </c>
      <c r="O185" s="9">
        <v>178</v>
      </c>
      <c r="P185" s="9">
        <v>175</v>
      </c>
      <c r="Q185" s="9">
        <v>151</v>
      </c>
      <c r="R185" s="9">
        <v>168</v>
      </c>
      <c r="S185" s="9">
        <v>130</v>
      </c>
      <c r="T185" s="9">
        <v>140</v>
      </c>
      <c r="U185" s="9">
        <v>133</v>
      </c>
      <c r="V185" s="9">
        <v>157</v>
      </c>
      <c r="W185" s="9">
        <v>152</v>
      </c>
      <c r="X185" s="9">
        <v>171</v>
      </c>
      <c r="Y185" s="9">
        <v>173</v>
      </c>
      <c r="Z185" s="9">
        <v>169</v>
      </c>
      <c r="AA185" s="9">
        <v>167</v>
      </c>
      <c r="AF185" s="58"/>
    </row>
    <row r="186" spans="1:32" ht="12.75" customHeight="1" x14ac:dyDescent="0.2">
      <c r="A186" s="2"/>
      <c r="B186" s="2" t="s">
        <v>189</v>
      </c>
      <c r="C186" s="2" t="s">
        <v>29</v>
      </c>
      <c r="D186" s="2" t="s">
        <v>192</v>
      </c>
      <c r="F186" s="11" t="s">
        <v>193</v>
      </c>
      <c r="G186" s="10"/>
      <c r="H186" s="10">
        <v>28</v>
      </c>
      <c r="I186" s="10">
        <v>32</v>
      </c>
      <c r="J186" s="10">
        <v>31</v>
      </c>
      <c r="K186" s="10">
        <v>26</v>
      </c>
      <c r="L186" s="8">
        <v>32</v>
      </c>
      <c r="M186" s="8">
        <v>37</v>
      </c>
      <c r="N186" s="9">
        <v>40</v>
      </c>
      <c r="O186" s="9">
        <v>45</v>
      </c>
      <c r="P186" s="9">
        <v>28</v>
      </c>
      <c r="Q186" s="9">
        <v>33</v>
      </c>
      <c r="R186" s="9">
        <v>26</v>
      </c>
      <c r="S186" s="9"/>
      <c r="T186" s="9"/>
      <c r="U186" s="9"/>
      <c r="V186" s="9"/>
      <c r="W186" s="9"/>
      <c r="X186" s="9"/>
      <c r="Y186" s="9"/>
      <c r="Z186" s="9"/>
      <c r="AA186" s="9"/>
      <c r="AF186" s="58"/>
    </row>
    <row r="187" spans="1:32" ht="12.75" customHeight="1" x14ac:dyDescent="0.2">
      <c r="A187" s="2"/>
      <c r="B187" s="2" t="s">
        <v>189</v>
      </c>
      <c r="C187" s="2" t="s">
        <v>29</v>
      </c>
      <c r="D187" s="2" t="s">
        <v>194</v>
      </c>
      <c r="F187" s="11" t="s">
        <v>195</v>
      </c>
      <c r="G187" s="10"/>
      <c r="H187" s="10">
        <v>556</v>
      </c>
      <c r="I187" s="10">
        <v>501</v>
      </c>
      <c r="J187" s="10">
        <v>501</v>
      </c>
      <c r="K187" s="10">
        <v>483</v>
      </c>
      <c r="L187" s="8">
        <v>479</v>
      </c>
      <c r="M187" s="8">
        <v>502</v>
      </c>
      <c r="N187" s="9">
        <v>511</v>
      </c>
      <c r="O187" s="9">
        <v>486</v>
      </c>
      <c r="P187" s="9">
        <v>391</v>
      </c>
      <c r="Q187" s="9">
        <v>309</v>
      </c>
      <c r="R187" s="9">
        <v>154</v>
      </c>
      <c r="S187" s="9"/>
      <c r="T187" s="9"/>
      <c r="U187" s="9"/>
      <c r="V187" s="9"/>
      <c r="W187" s="9"/>
      <c r="X187" s="9"/>
      <c r="Y187" s="9"/>
      <c r="Z187" s="9"/>
      <c r="AA187" s="9"/>
      <c r="AF187" s="58"/>
    </row>
    <row r="188" spans="1:32" ht="12.75" customHeight="1" x14ac:dyDescent="0.2">
      <c r="A188" s="2"/>
      <c r="B188" s="2" t="s">
        <v>189</v>
      </c>
      <c r="C188" s="2" t="s">
        <v>29</v>
      </c>
      <c r="D188" s="2" t="s">
        <v>196</v>
      </c>
      <c r="F188" s="1" t="s">
        <v>189</v>
      </c>
      <c r="G188" s="11" t="s">
        <v>25</v>
      </c>
      <c r="H188" s="10"/>
      <c r="I188" s="10"/>
      <c r="J188" s="10"/>
      <c r="K188" s="10"/>
      <c r="M188" s="8"/>
      <c r="N188" s="9"/>
      <c r="O188" s="9"/>
      <c r="P188" s="9">
        <v>11</v>
      </c>
      <c r="Q188" s="9">
        <v>42</v>
      </c>
      <c r="R188" s="9">
        <v>147</v>
      </c>
      <c r="S188" s="9">
        <v>265</v>
      </c>
      <c r="T188" s="9">
        <v>222</v>
      </c>
      <c r="U188" s="9">
        <v>233</v>
      </c>
      <c r="V188" s="9">
        <v>182</v>
      </c>
      <c r="W188" s="9">
        <v>173</v>
      </c>
      <c r="X188" s="9">
        <v>121</v>
      </c>
      <c r="Y188" s="9">
        <v>107</v>
      </c>
      <c r="Z188" s="9">
        <v>102</v>
      </c>
      <c r="AA188" s="9">
        <v>55</v>
      </c>
      <c r="AD188" s="58" t="s">
        <v>404</v>
      </c>
      <c r="AF188" s="58"/>
    </row>
    <row r="189" spans="1:32" ht="12.75" customHeight="1" x14ac:dyDescent="0.2">
      <c r="A189" s="2"/>
      <c r="B189" s="2" t="s">
        <v>189</v>
      </c>
      <c r="C189" s="2" t="s">
        <v>29</v>
      </c>
      <c r="D189" s="2" t="s">
        <v>197</v>
      </c>
      <c r="F189" s="2" t="s">
        <v>198</v>
      </c>
      <c r="H189" s="10">
        <v>75</v>
      </c>
      <c r="I189" s="8">
        <v>80</v>
      </c>
      <c r="J189" s="8">
        <v>85</v>
      </c>
      <c r="K189" s="8">
        <v>110</v>
      </c>
      <c r="L189" s="8">
        <v>112</v>
      </c>
      <c r="M189" s="8">
        <v>105</v>
      </c>
      <c r="N189" s="9">
        <v>132</v>
      </c>
      <c r="O189" s="9">
        <v>124</v>
      </c>
      <c r="P189" s="9">
        <v>158</v>
      </c>
      <c r="Q189" s="9">
        <v>146</v>
      </c>
      <c r="R189" s="9">
        <v>136</v>
      </c>
      <c r="S189" s="9">
        <v>129</v>
      </c>
      <c r="T189" s="9">
        <v>119</v>
      </c>
      <c r="U189" s="9">
        <v>97</v>
      </c>
      <c r="V189" s="9">
        <v>98</v>
      </c>
      <c r="W189" s="9">
        <v>104</v>
      </c>
      <c r="X189" s="9">
        <v>112</v>
      </c>
      <c r="Y189" s="9">
        <v>91</v>
      </c>
      <c r="Z189" s="9">
        <v>52</v>
      </c>
      <c r="AA189" s="9">
        <v>44</v>
      </c>
      <c r="AF189" s="58"/>
    </row>
    <row r="190" spans="1:32" ht="12.75" customHeight="1" x14ac:dyDescent="0.2">
      <c r="A190" s="2"/>
      <c r="B190" s="2" t="s">
        <v>189</v>
      </c>
      <c r="C190" s="2" t="s">
        <v>29</v>
      </c>
      <c r="D190" s="2" t="s">
        <v>199</v>
      </c>
      <c r="F190" s="1" t="s">
        <v>200</v>
      </c>
      <c r="H190" s="8">
        <v>28</v>
      </c>
      <c r="I190" s="8">
        <v>30</v>
      </c>
      <c r="J190" s="8">
        <v>23</v>
      </c>
      <c r="K190" s="8">
        <v>29</v>
      </c>
      <c r="L190" s="8">
        <v>24</v>
      </c>
      <c r="M190" s="8">
        <v>24</v>
      </c>
      <c r="N190" s="9">
        <v>15</v>
      </c>
      <c r="O190" s="9">
        <v>19</v>
      </c>
      <c r="P190" s="9">
        <v>16</v>
      </c>
      <c r="Q190" s="9">
        <v>17</v>
      </c>
      <c r="R190" s="9">
        <v>11</v>
      </c>
      <c r="S190" s="9"/>
      <c r="T190" s="9"/>
      <c r="U190" s="9"/>
      <c r="V190" s="9"/>
      <c r="W190" s="9"/>
      <c r="X190" s="9"/>
      <c r="Y190" s="9"/>
      <c r="Z190" s="9"/>
      <c r="AA190" s="9"/>
      <c r="AF190" s="58"/>
    </row>
    <row r="191" spans="1:32" ht="12.75" customHeight="1" x14ac:dyDescent="0.2">
      <c r="A191" s="2"/>
      <c r="B191" s="2"/>
      <c r="C191" s="2"/>
      <c r="D191" s="2"/>
      <c r="E191" s="2"/>
      <c r="F191" s="2"/>
      <c r="G191" s="11"/>
      <c r="I191" s="11"/>
      <c r="J191" s="11"/>
      <c r="K191" s="11"/>
      <c r="L191" s="11"/>
      <c r="M191" s="11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F191" s="58"/>
    </row>
    <row r="192" spans="1:32" ht="12.75" customHeight="1" x14ac:dyDescent="0.2">
      <c r="A192" s="2"/>
      <c r="B192" s="2" t="s">
        <v>201</v>
      </c>
      <c r="C192" s="2" t="s">
        <v>29</v>
      </c>
      <c r="D192" s="2" t="s">
        <v>202</v>
      </c>
      <c r="E192" s="11"/>
      <c r="F192" s="1" t="s">
        <v>203</v>
      </c>
      <c r="G192" s="11" t="s">
        <v>25</v>
      </c>
      <c r="H192" s="11"/>
      <c r="I192" s="11"/>
      <c r="J192" s="11"/>
      <c r="K192" s="11"/>
      <c r="L192" s="11"/>
      <c r="M192" s="11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>
        <v>1</v>
      </c>
      <c r="Z192" s="9">
        <v>12</v>
      </c>
      <c r="AA192" s="9">
        <v>22</v>
      </c>
      <c r="AF192" s="58"/>
    </row>
    <row r="193" spans="1:32" ht="12.75" customHeight="1" x14ac:dyDescent="0.2">
      <c r="A193" s="2"/>
      <c r="B193" s="2"/>
      <c r="C193" s="2"/>
      <c r="D193" s="2"/>
      <c r="E193" s="11"/>
      <c r="G193" s="10"/>
      <c r="H193" s="11"/>
      <c r="I193" s="10"/>
      <c r="J193" s="10"/>
      <c r="K193" s="10"/>
      <c r="L193" s="10"/>
      <c r="M193" s="10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F193" s="58"/>
    </row>
    <row r="194" spans="1:32" ht="12.75" customHeight="1" x14ac:dyDescent="0.2">
      <c r="A194" s="2"/>
      <c r="B194" s="2" t="s">
        <v>201</v>
      </c>
      <c r="C194" s="2" t="s">
        <v>184</v>
      </c>
      <c r="D194" s="2" t="s">
        <v>204</v>
      </c>
      <c r="E194" s="1" t="s">
        <v>105</v>
      </c>
      <c r="F194" s="1" t="s">
        <v>205</v>
      </c>
      <c r="G194" s="10"/>
      <c r="H194" s="10">
        <v>296</v>
      </c>
      <c r="I194" s="10">
        <v>364</v>
      </c>
      <c r="J194" s="10">
        <v>335</v>
      </c>
      <c r="K194" s="10">
        <v>225</v>
      </c>
      <c r="L194" s="8">
        <v>174</v>
      </c>
      <c r="M194" s="8">
        <v>133</v>
      </c>
      <c r="N194" s="9">
        <v>163</v>
      </c>
      <c r="O194" s="9">
        <v>130</v>
      </c>
      <c r="P194" s="9">
        <v>148</v>
      </c>
      <c r="Q194" s="9">
        <v>145</v>
      </c>
      <c r="R194" s="9">
        <v>210</v>
      </c>
      <c r="S194" s="9">
        <v>310</v>
      </c>
      <c r="T194" s="9">
        <v>286</v>
      </c>
      <c r="U194" s="9">
        <v>296</v>
      </c>
      <c r="V194" s="9">
        <v>297</v>
      </c>
      <c r="W194" s="9">
        <v>293</v>
      </c>
      <c r="X194" s="9">
        <v>274</v>
      </c>
      <c r="Y194" s="9">
        <v>369</v>
      </c>
      <c r="Z194" s="9">
        <v>356</v>
      </c>
      <c r="AA194" s="9">
        <v>469</v>
      </c>
      <c r="AC194" s="57" t="s">
        <v>361</v>
      </c>
      <c r="AF194" s="58"/>
    </row>
    <row r="195" spans="1:32" ht="12.75" customHeight="1" x14ac:dyDescent="0.2">
      <c r="A195" s="2"/>
      <c r="B195" s="2" t="s">
        <v>201</v>
      </c>
      <c r="C195" s="2" t="s">
        <v>184</v>
      </c>
      <c r="D195" s="2" t="s">
        <v>204</v>
      </c>
      <c r="F195" s="1" t="s">
        <v>205</v>
      </c>
      <c r="G195" s="10"/>
      <c r="H195" s="10">
        <v>472</v>
      </c>
      <c r="I195" s="10">
        <v>371</v>
      </c>
      <c r="J195" s="10">
        <v>337</v>
      </c>
      <c r="K195" s="10">
        <v>369</v>
      </c>
      <c r="L195" s="8">
        <v>312</v>
      </c>
      <c r="M195" s="8">
        <v>280</v>
      </c>
      <c r="N195" s="9">
        <v>187</v>
      </c>
      <c r="O195" s="9">
        <v>264</v>
      </c>
      <c r="P195" s="9">
        <v>307</v>
      </c>
      <c r="Q195" s="9">
        <v>354</v>
      </c>
      <c r="R195" s="9">
        <v>376</v>
      </c>
      <c r="S195" s="9">
        <v>378</v>
      </c>
      <c r="T195" s="9">
        <v>452</v>
      </c>
      <c r="U195" s="9">
        <v>453</v>
      </c>
      <c r="V195" s="9">
        <v>477</v>
      </c>
      <c r="W195" s="9">
        <v>532</v>
      </c>
      <c r="X195" s="9">
        <v>579</v>
      </c>
      <c r="Y195" s="9">
        <v>519</v>
      </c>
      <c r="Z195" s="9">
        <v>532</v>
      </c>
      <c r="AA195" s="9">
        <v>453</v>
      </c>
      <c r="AC195" s="57" t="s">
        <v>361</v>
      </c>
      <c r="AF195" s="58"/>
    </row>
    <row r="196" spans="1:32" ht="12.75" customHeight="1" x14ac:dyDescent="0.2">
      <c r="A196" s="2"/>
      <c r="B196" s="2" t="s">
        <v>201</v>
      </c>
      <c r="C196" s="2" t="s">
        <v>184</v>
      </c>
      <c r="D196" s="52" t="s">
        <v>206</v>
      </c>
      <c r="E196" s="1" t="s">
        <v>105</v>
      </c>
      <c r="F196" s="14" t="s">
        <v>207</v>
      </c>
      <c r="G196" s="10"/>
      <c r="H196" s="10">
        <v>3</v>
      </c>
      <c r="I196" s="10">
        <v>3</v>
      </c>
      <c r="J196" s="10">
        <v>8</v>
      </c>
      <c r="K196" s="10">
        <v>6</v>
      </c>
      <c r="L196" s="8">
        <v>4</v>
      </c>
      <c r="M196" s="8">
        <v>7</v>
      </c>
      <c r="N196" s="9">
        <v>6</v>
      </c>
      <c r="O196" s="9">
        <v>12</v>
      </c>
      <c r="P196" s="9">
        <v>6</v>
      </c>
      <c r="Q196" s="9">
        <v>11</v>
      </c>
      <c r="R196" s="9">
        <v>14</v>
      </c>
      <c r="S196" s="9">
        <v>17</v>
      </c>
      <c r="T196" s="9">
        <v>10</v>
      </c>
      <c r="U196" s="9">
        <v>4</v>
      </c>
      <c r="V196" s="9">
        <v>5</v>
      </c>
      <c r="W196" s="9">
        <v>1</v>
      </c>
      <c r="X196" s="9"/>
      <c r="Y196" s="9"/>
      <c r="Z196" s="9">
        <v>1</v>
      </c>
      <c r="AA196" s="9">
        <v>7</v>
      </c>
      <c r="AF196" s="58"/>
    </row>
    <row r="197" spans="1:32" ht="12.75" customHeight="1" x14ac:dyDescent="0.2">
      <c r="A197" s="2"/>
      <c r="B197" s="2" t="s">
        <v>201</v>
      </c>
      <c r="C197" s="2" t="s">
        <v>184</v>
      </c>
      <c r="D197" s="52" t="s">
        <v>206</v>
      </c>
      <c r="F197" s="14" t="s">
        <v>207</v>
      </c>
      <c r="G197" s="10"/>
      <c r="H197" s="10">
        <v>51</v>
      </c>
      <c r="I197" s="10">
        <v>54</v>
      </c>
      <c r="J197" s="10">
        <v>57</v>
      </c>
      <c r="K197" s="10">
        <v>57</v>
      </c>
      <c r="L197" s="8">
        <v>56</v>
      </c>
      <c r="M197" s="8">
        <v>51</v>
      </c>
      <c r="N197" s="9">
        <v>58</v>
      </c>
      <c r="O197" s="9">
        <v>58</v>
      </c>
      <c r="P197" s="9">
        <v>75</v>
      </c>
      <c r="Q197" s="9">
        <v>95</v>
      </c>
      <c r="R197" s="9">
        <v>114</v>
      </c>
      <c r="S197" s="9">
        <v>95</v>
      </c>
      <c r="T197" s="9">
        <v>67</v>
      </c>
      <c r="U197" s="9">
        <v>51</v>
      </c>
      <c r="V197" s="9">
        <v>30</v>
      </c>
      <c r="W197" s="9">
        <v>4</v>
      </c>
      <c r="X197" s="9">
        <v>15</v>
      </c>
      <c r="Y197" s="9">
        <v>25</v>
      </c>
      <c r="Z197" s="9">
        <v>16</v>
      </c>
      <c r="AA197" s="9">
        <v>44</v>
      </c>
      <c r="AF197" s="58"/>
    </row>
    <row r="198" spans="1:32" ht="12.75" customHeight="1" x14ac:dyDescent="0.2">
      <c r="A198" s="2"/>
      <c r="B198" s="2" t="s">
        <v>201</v>
      </c>
      <c r="C198" s="2" t="s">
        <v>184</v>
      </c>
      <c r="D198" s="52" t="s">
        <v>208</v>
      </c>
      <c r="E198" s="1" t="s">
        <v>105</v>
      </c>
      <c r="F198" s="14" t="s">
        <v>209</v>
      </c>
      <c r="G198" s="10"/>
      <c r="H198" s="10">
        <v>1</v>
      </c>
      <c r="I198" s="10">
        <v>1</v>
      </c>
      <c r="J198" s="10">
        <v>4</v>
      </c>
      <c r="K198" s="10">
        <v>3</v>
      </c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F198" s="58"/>
    </row>
    <row r="199" spans="1:32" ht="12.75" customHeight="1" thickBot="1" x14ac:dyDescent="0.25">
      <c r="A199" s="2"/>
      <c r="B199" s="2" t="s">
        <v>201</v>
      </c>
      <c r="C199" s="2" t="s">
        <v>184</v>
      </c>
      <c r="D199" s="52" t="s">
        <v>208</v>
      </c>
      <c r="F199" s="14" t="s">
        <v>209</v>
      </c>
      <c r="G199" s="10"/>
      <c r="H199" s="10">
        <v>7</v>
      </c>
      <c r="I199" s="10">
        <v>7</v>
      </c>
      <c r="J199" s="10">
        <v>3</v>
      </c>
      <c r="K199" s="10">
        <v>2</v>
      </c>
      <c r="L199" s="75">
        <v>2</v>
      </c>
      <c r="M199" s="75">
        <v>3</v>
      </c>
      <c r="N199" s="9"/>
      <c r="O199" s="9">
        <v>1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F199" s="58"/>
    </row>
    <row r="200" spans="1:32" ht="12.75" customHeight="1" thickTop="1" x14ac:dyDescent="0.2">
      <c r="A200" s="2"/>
      <c r="B200" s="2" t="s">
        <v>201</v>
      </c>
      <c r="C200" s="2" t="s">
        <v>184</v>
      </c>
      <c r="D200" s="21" t="s">
        <v>164</v>
      </c>
      <c r="E200" s="11" t="s">
        <v>105</v>
      </c>
      <c r="F200" s="3" t="s">
        <v>210</v>
      </c>
      <c r="H200" s="17">
        <f t="shared" ref="H200:O200" si="51">SUMIFS(H194:H199,$E194:$E199,$E200)</f>
        <v>300</v>
      </c>
      <c r="I200" s="17">
        <f t="shared" ref="I200" si="52">SUMIFS(I194:I199,$E194:$E199,$E200)</f>
        <v>368</v>
      </c>
      <c r="J200" s="17">
        <f t="shared" ref="J200" si="53">SUMIFS(J194:J199,$E194:$E199,$E200)</f>
        <v>347</v>
      </c>
      <c r="K200" s="17">
        <f t="shared" si="51"/>
        <v>234</v>
      </c>
      <c r="L200" s="17">
        <f t="shared" si="51"/>
        <v>178</v>
      </c>
      <c r="M200" s="17">
        <f t="shared" si="51"/>
        <v>140</v>
      </c>
      <c r="N200" s="17">
        <f t="shared" si="51"/>
        <v>169</v>
      </c>
      <c r="O200" s="17">
        <f t="shared" si="51"/>
        <v>142</v>
      </c>
      <c r="P200" s="17">
        <f t="shared" ref="P200:T200" si="54">SUMIFS(P194:P199,$E194:$E199,$E200)</f>
        <v>154</v>
      </c>
      <c r="Q200" s="17">
        <f t="shared" si="54"/>
        <v>156</v>
      </c>
      <c r="R200" s="17">
        <f t="shared" si="54"/>
        <v>224</v>
      </c>
      <c r="S200" s="17">
        <f t="shared" si="54"/>
        <v>327</v>
      </c>
      <c r="T200" s="17">
        <f t="shared" si="54"/>
        <v>296</v>
      </c>
      <c r="U200" s="17">
        <f t="shared" ref="U200" si="55">SUMIFS(U194:U199,$E194:$E199,$E200)</f>
        <v>300</v>
      </c>
      <c r="V200" s="17">
        <f t="shared" ref="V200" si="56">SUMIFS(V194:V199,$E194:$E199,$E200)</f>
        <v>302</v>
      </c>
      <c r="W200" s="17">
        <f t="shared" ref="W200" si="57">SUMIFS(W194:W199,$E194:$E199,$E200)</f>
        <v>294</v>
      </c>
      <c r="X200" s="17">
        <f t="shared" ref="X200" si="58">SUMIFS(X194:X199,$E194:$E199,$E200)</f>
        <v>274</v>
      </c>
      <c r="Y200" s="17">
        <f t="shared" ref="Y200" si="59">SUMIFS(Y194:Y199,$E194:$E199,$E200)</f>
        <v>369</v>
      </c>
      <c r="Z200" s="17">
        <f t="shared" ref="Z200" si="60">SUMIFS(Z194:Z199,$E194:$E199,$E200)</f>
        <v>357</v>
      </c>
      <c r="AA200" s="17">
        <f t="shared" ref="AA200" si="61">SUMIFS(AA194:AA199,$E194:$E199,$E200)</f>
        <v>476</v>
      </c>
      <c r="AF200" s="58"/>
    </row>
    <row r="201" spans="1:32" ht="12.75" customHeight="1" x14ac:dyDescent="0.2">
      <c r="A201" s="2"/>
      <c r="B201" s="2" t="s">
        <v>201</v>
      </c>
      <c r="C201" s="2" t="s">
        <v>184</v>
      </c>
      <c r="D201" s="2"/>
      <c r="E201" s="11"/>
      <c r="F201" s="3" t="s">
        <v>211</v>
      </c>
      <c r="H201" s="9">
        <f t="shared" ref="H201:O201" si="62">SUMIFS(H194:H199,$E194:$E199,"")</f>
        <v>530</v>
      </c>
      <c r="I201" s="9">
        <f t="shared" ref="I201" si="63">SUMIFS(I194:I199,$E194:$E199,"")</f>
        <v>432</v>
      </c>
      <c r="J201" s="9">
        <f t="shared" ref="J201" si="64">SUMIFS(J194:J199,$E194:$E199,"")</f>
        <v>397</v>
      </c>
      <c r="K201" s="9">
        <f t="shared" si="62"/>
        <v>428</v>
      </c>
      <c r="L201" s="9">
        <f t="shared" si="62"/>
        <v>370</v>
      </c>
      <c r="M201" s="9">
        <f t="shared" si="62"/>
        <v>334</v>
      </c>
      <c r="N201" s="9">
        <f t="shared" si="62"/>
        <v>245</v>
      </c>
      <c r="O201" s="9">
        <f t="shared" si="62"/>
        <v>323</v>
      </c>
      <c r="P201" s="9">
        <f t="shared" ref="P201:AA201" si="65">SUMIFS(P194:P199,$E194:$E199,"")</f>
        <v>382</v>
      </c>
      <c r="Q201" s="9">
        <f t="shared" si="65"/>
        <v>449</v>
      </c>
      <c r="R201" s="9">
        <f t="shared" si="65"/>
        <v>490</v>
      </c>
      <c r="S201" s="9">
        <f t="shared" si="65"/>
        <v>473</v>
      </c>
      <c r="T201" s="9">
        <f t="shared" si="65"/>
        <v>519</v>
      </c>
      <c r="U201" s="9">
        <f t="shared" si="65"/>
        <v>504</v>
      </c>
      <c r="V201" s="9">
        <f t="shared" si="65"/>
        <v>507</v>
      </c>
      <c r="W201" s="9">
        <f t="shared" si="65"/>
        <v>536</v>
      </c>
      <c r="X201" s="9">
        <f t="shared" si="65"/>
        <v>594</v>
      </c>
      <c r="Y201" s="9">
        <f t="shared" si="65"/>
        <v>544</v>
      </c>
      <c r="Z201" s="9">
        <f t="shared" si="65"/>
        <v>548</v>
      </c>
      <c r="AA201" s="9">
        <f t="shared" si="65"/>
        <v>497</v>
      </c>
      <c r="AF201" s="58"/>
    </row>
    <row r="202" spans="1:32" ht="12.75" customHeight="1" x14ac:dyDescent="0.2">
      <c r="A202" s="2"/>
      <c r="B202" s="2"/>
      <c r="C202" s="2"/>
      <c r="D202" s="2"/>
      <c r="E202" s="2"/>
      <c r="F202" s="2"/>
      <c r="L202" s="78"/>
      <c r="M202" s="7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F202" s="58"/>
    </row>
    <row r="203" spans="1:32" ht="12.75" customHeight="1" x14ac:dyDescent="0.2">
      <c r="A203" s="2"/>
      <c r="B203" s="2" t="s">
        <v>212</v>
      </c>
      <c r="C203" s="2" t="s">
        <v>29</v>
      </c>
      <c r="D203" s="2" t="s">
        <v>213</v>
      </c>
      <c r="E203" s="2"/>
      <c r="F203" s="2" t="s">
        <v>214</v>
      </c>
      <c r="G203" s="10"/>
      <c r="H203" s="10">
        <v>15</v>
      </c>
      <c r="I203" s="10">
        <v>22</v>
      </c>
      <c r="J203" s="10">
        <v>25</v>
      </c>
      <c r="K203" s="10">
        <v>31</v>
      </c>
      <c r="L203" s="8">
        <v>39</v>
      </c>
      <c r="M203" s="8">
        <v>37</v>
      </c>
      <c r="N203" s="18">
        <v>41</v>
      </c>
      <c r="O203" s="18">
        <v>44</v>
      </c>
      <c r="P203" s="18">
        <v>30</v>
      </c>
      <c r="Q203" s="18">
        <v>35</v>
      </c>
      <c r="R203" s="18">
        <v>33</v>
      </c>
      <c r="S203" s="18">
        <v>36</v>
      </c>
      <c r="T203" s="18">
        <v>47</v>
      </c>
      <c r="U203" s="18">
        <v>46</v>
      </c>
      <c r="V203" s="18">
        <v>29</v>
      </c>
      <c r="W203" s="18"/>
      <c r="X203" s="18"/>
      <c r="Y203" s="18"/>
      <c r="Z203" s="18"/>
      <c r="AA203" s="18"/>
      <c r="AF203" s="58"/>
    </row>
    <row r="204" spans="1:32" ht="12.75" customHeight="1" x14ac:dyDescent="0.2">
      <c r="A204" s="2"/>
      <c r="B204" s="2" t="s">
        <v>212</v>
      </c>
      <c r="C204" s="2" t="s">
        <v>29</v>
      </c>
      <c r="D204" s="2" t="s">
        <v>215</v>
      </c>
      <c r="E204" s="11"/>
      <c r="F204" s="1" t="s">
        <v>216</v>
      </c>
      <c r="G204" s="10"/>
      <c r="H204" s="10">
        <v>6</v>
      </c>
      <c r="I204" s="10">
        <v>10</v>
      </c>
      <c r="J204" s="10">
        <v>15</v>
      </c>
      <c r="K204" s="10">
        <v>11</v>
      </c>
      <c r="L204" s="8">
        <v>15</v>
      </c>
      <c r="M204" s="8">
        <v>21</v>
      </c>
      <c r="N204" s="9">
        <v>21</v>
      </c>
      <c r="O204" s="9">
        <v>31</v>
      </c>
      <c r="P204" s="9">
        <v>31</v>
      </c>
      <c r="Q204" s="9">
        <v>28</v>
      </c>
      <c r="R204" s="9">
        <v>18</v>
      </c>
      <c r="S204" s="9">
        <v>22</v>
      </c>
      <c r="T204" s="9">
        <v>25</v>
      </c>
      <c r="U204" s="9">
        <v>27</v>
      </c>
      <c r="V204" s="9">
        <v>38</v>
      </c>
      <c r="W204" s="9">
        <v>124</v>
      </c>
      <c r="X204" s="9">
        <v>124</v>
      </c>
      <c r="Y204" s="9">
        <v>117</v>
      </c>
      <c r="Z204" s="9">
        <v>133</v>
      </c>
      <c r="AA204" s="9">
        <v>122</v>
      </c>
      <c r="AF204" s="58"/>
    </row>
    <row r="205" spans="1:32" ht="12.75" customHeight="1" x14ac:dyDescent="0.2">
      <c r="A205" s="2"/>
      <c r="B205" s="2" t="s">
        <v>212</v>
      </c>
      <c r="C205" s="2" t="s">
        <v>29</v>
      </c>
      <c r="D205" s="2" t="s">
        <v>217</v>
      </c>
      <c r="E205" s="2"/>
      <c r="F205" s="2" t="s">
        <v>218</v>
      </c>
      <c r="H205" s="8">
        <v>6</v>
      </c>
      <c r="I205" s="8">
        <v>10</v>
      </c>
      <c r="J205" s="8">
        <v>10</v>
      </c>
      <c r="K205" s="8">
        <v>15</v>
      </c>
      <c r="L205" s="8">
        <v>16</v>
      </c>
      <c r="M205" s="8">
        <v>18</v>
      </c>
      <c r="N205" s="9">
        <v>14</v>
      </c>
      <c r="O205" s="9">
        <v>11</v>
      </c>
      <c r="P205" s="9">
        <v>18</v>
      </c>
      <c r="Q205" s="9">
        <v>14</v>
      </c>
      <c r="R205" s="9">
        <v>18</v>
      </c>
      <c r="S205" s="9">
        <v>24</v>
      </c>
      <c r="T205" s="9">
        <v>18</v>
      </c>
      <c r="U205" s="9">
        <v>17</v>
      </c>
      <c r="V205" s="9">
        <v>16</v>
      </c>
      <c r="W205" s="9"/>
      <c r="X205" s="9"/>
      <c r="Y205" s="9"/>
      <c r="Z205" s="9"/>
      <c r="AA205" s="9"/>
      <c r="AF205" s="58"/>
    </row>
    <row r="206" spans="1:32" ht="12.75" customHeight="1" x14ac:dyDescent="0.2">
      <c r="A206" s="2"/>
      <c r="B206" s="2" t="s">
        <v>212</v>
      </c>
      <c r="C206" s="2" t="s">
        <v>29</v>
      </c>
      <c r="D206" s="2" t="s">
        <v>219</v>
      </c>
      <c r="E206" s="2"/>
      <c r="F206" s="2" t="s">
        <v>220</v>
      </c>
      <c r="H206" s="8">
        <v>33</v>
      </c>
      <c r="I206" s="8">
        <v>39</v>
      </c>
      <c r="J206" s="8">
        <v>52</v>
      </c>
      <c r="K206" s="8">
        <v>70</v>
      </c>
      <c r="L206" s="8">
        <v>80</v>
      </c>
      <c r="M206" s="8">
        <v>87</v>
      </c>
      <c r="N206" s="9">
        <v>83</v>
      </c>
      <c r="O206" s="9">
        <v>66</v>
      </c>
      <c r="P206" s="9">
        <v>58</v>
      </c>
      <c r="Q206" s="9">
        <v>56</v>
      </c>
      <c r="R206" s="9">
        <v>45</v>
      </c>
      <c r="S206" s="9">
        <v>37</v>
      </c>
      <c r="T206" s="9">
        <v>28</v>
      </c>
      <c r="U206" s="9">
        <v>22</v>
      </c>
      <c r="V206" s="9">
        <v>24</v>
      </c>
      <c r="W206" s="9"/>
      <c r="X206" s="9"/>
      <c r="Y206" s="9"/>
      <c r="Z206" s="9"/>
      <c r="AA206" s="9"/>
      <c r="AF206" s="58"/>
    </row>
    <row r="207" spans="1:32" ht="12.75" customHeight="1" x14ac:dyDescent="0.2">
      <c r="A207" s="2"/>
      <c r="B207" s="2" t="s">
        <v>212</v>
      </c>
      <c r="C207" s="1" t="s">
        <v>184</v>
      </c>
      <c r="D207" s="2" t="s">
        <v>221</v>
      </c>
      <c r="F207" s="1" t="s">
        <v>222</v>
      </c>
      <c r="G207" s="11" t="s">
        <v>25</v>
      </c>
      <c r="H207" s="11"/>
      <c r="I207" s="11"/>
      <c r="J207" s="11"/>
      <c r="K207" s="11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>
        <v>2</v>
      </c>
      <c r="AF207" s="58"/>
    </row>
    <row r="208" spans="1:32" ht="12.75" customHeight="1" x14ac:dyDescent="0.2">
      <c r="A208" s="2"/>
      <c r="B208" s="2"/>
      <c r="C208" s="2"/>
      <c r="D208" s="2"/>
      <c r="E208" s="2"/>
      <c r="F208" s="2"/>
      <c r="G208" s="10"/>
      <c r="H208" s="10"/>
      <c r="I208" s="10"/>
      <c r="J208" s="10"/>
      <c r="K208" s="10"/>
      <c r="L208" s="10"/>
      <c r="M208" s="10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F208" s="58"/>
    </row>
    <row r="209" spans="1:37" ht="12.75" customHeight="1" x14ac:dyDescent="0.2">
      <c r="A209" s="2"/>
      <c r="B209" s="2" t="s">
        <v>223</v>
      </c>
      <c r="C209" s="2" t="s">
        <v>11</v>
      </c>
      <c r="D209" s="2" t="s">
        <v>224</v>
      </c>
      <c r="F209" s="1" t="s">
        <v>223</v>
      </c>
      <c r="G209" s="10"/>
      <c r="H209" s="10">
        <v>1</v>
      </c>
      <c r="I209" s="10"/>
      <c r="J209" s="10"/>
      <c r="K209" s="10"/>
      <c r="L209" s="8">
        <v>1</v>
      </c>
      <c r="M209" s="8">
        <v>5</v>
      </c>
      <c r="N209" s="9">
        <v>6</v>
      </c>
      <c r="O209" s="9">
        <v>10</v>
      </c>
      <c r="P209" s="9">
        <v>13</v>
      </c>
      <c r="Q209" s="9">
        <v>10</v>
      </c>
      <c r="R209" s="9">
        <v>9</v>
      </c>
      <c r="S209" s="9">
        <v>9</v>
      </c>
      <c r="T209" s="9">
        <v>15</v>
      </c>
      <c r="U209" s="9">
        <v>9</v>
      </c>
      <c r="V209" s="9">
        <v>7</v>
      </c>
      <c r="W209" s="9">
        <v>7</v>
      </c>
      <c r="X209" s="9">
        <v>8</v>
      </c>
      <c r="Y209" s="9">
        <v>9</v>
      </c>
      <c r="Z209" s="9">
        <v>4</v>
      </c>
      <c r="AA209" s="9">
        <v>135</v>
      </c>
      <c r="AF209" s="58"/>
    </row>
    <row r="210" spans="1:37" ht="12.75" customHeight="1" x14ac:dyDescent="0.2">
      <c r="A210" s="2"/>
      <c r="B210" s="2" t="s">
        <v>223</v>
      </c>
      <c r="C210" s="2" t="s">
        <v>29</v>
      </c>
      <c r="D210" s="2" t="s">
        <v>224</v>
      </c>
      <c r="F210" s="1" t="s">
        <v>223</v>
      </c>
      <c r="G210" s="10"/>
      <c r="H210" s="10">
        <v>380</v>
      </c>
      <c r="I210" s="10">
        <v>403</v>
      </c>
      <c r="J210" s="10">
        <v>420</v>
      </c>
      <c r="K210" s="10">
        <v>438</v>
      </c>
      <c r="L210" s="8">
        <v>471</v>
      </c>
      <c r="M210" s="8">
        <v>457</v>
      </c>
      <c r="N210" s="9">
        <v>411</v>
      </c>
      <c r="O210" s="9">
        <v>389</v>
      </c>
      <c r="P210" s="9">
        <v>379</v>
      </c>
      <c r="Q210" s="9">
        <v>344</v>
      </c>
      <c r="R210" s="9">
        <v>351</v>
      </c>
      <c r="S210" s="9">
        <v>367</v>
      </c>
      <c r="T210" s="9">
        <v>374</v>
      </c>
      <c r="U210" s="9">
        <v>381</v>
      </c>
      <c r="V210" s="9">
        <v>398</v>
      </c>
      <c r="W210" s="9">
        <v>375</v>
      </c>
      <c r="X210" s="9">
        <v>368</v>
      </c>
      <c r="Y210" s="9">
        <v>341</v>
      </c>
      <c r="Z210" s="9">
        <v>298</v>
      </c>
      <c r="AA210" s="9">
        <v>109</v>
      </c>
      <c r="AF210" s="58"/>
    </row>
    <row r="211" spans="1:37" ht="12.75" customHeight="1" x14ac:dyDescent="0.2">
      <c r="A211" s="2"/>
      <c r="B211" s="2"/>
      <c r="C211" s="2"/>
      <c r="D211" s="2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F211" s="58"/>
    </row>
    <row r="212" spans="1:37" ht="12.75" customHeight="1" x14ac:dyDescent="0.2">
      <c r="A212" s="2"/>
      <c r="B212" s="2" t="s">
        <v>173</v>
      </c>
      <c r="C212" s="2" t="s">
        <v>29</v>
      </c>
      <c r="D212" s="2" t="s">
        <v>97</v>
      </c>
      <c r="F212" s="1" t="s">
        <v>98</v>
      </c>
      <c r="H212" s="8">
        <v>15</v>
      </c>
      <c r="I212" s="8">
        <v>8</v>
      </c>
      <c r="J212" s="8">
        <v>12</v>
      </c>
      <c r="K212" s="8">
        <v>11</v>
      </c>
      <c r="L212" s="8">
        <v>7</v>
      </c>
      <c r="M212" s="8">
        <v>4</v>
      </c>
      <c r="N212" s="9">
        <v>7</v>
      </c>
      <c r="O212" s="9">
        <v>10</v>
      </c>
      <c r="P212" s="9">
        <v>4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F212" s="58"/>
    </row>
    <row r="213" spans="1:37" ht="12.75" customHeight="1" x14ac:dyDescent="0.2">
      <c r="A213" s="2"/>
      <c r="B213" s="2"/>
      <c r="C213" s="2"/>
      <c r="D213" s="2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F213" s="58"/>
    </row>
    <row r="214" spans="1:37" s="2" customFormat="1" ht="12.75" customHeight="1" x14ac:dyDescent="0.2">
      <c r="E214" s="1"/>
      <c r="F214" s="11" t="s">
        <v>101</v>
      </c>
      <c r="G214" s="8"/>
      <c r="H214" s="8">
        <v>9</v>
      </c>
      <c r="I214" s="8">
        <v>6</v>
      </c>
      <c r="J214" s="8">
        <v>7</v>
      </c>
      <c r="K214" s="8">
        <v>13</v>
      </c>
      <c r="L214" s="8">
        <v>11</v>
      </c>
      <c r="M214" s="8">
        <v>8</v>
      </c>
      <c r="N214" s="9">
        <v>9</v>
      </c>
      <c r="O214" s="9">
        <v>9</v>
      </c>
      <c r="P214" s="9">
        <v>12</v>
      </c>
      <c r="Q214" s="9">
        <v>13</v>
      </c>
      <c r="R214" s="9">
        <v>12</v>
      </c>
      <c r="S214" s="9">
        <v>16</v>
      </c>
      <c r="T214" s="9">
        <v>22</v>
      </c>
      <c r="U214" s="9">
        <v>23</v>
      </c>
      <c r="V214" s="9">
        <v>22</v>
      </c>
      <c r="W214" s="9">
        <v>30</v>
      </c>
      <c r="X214" s="9">
        <v>26</v>
      </c>
      <c r="Y214" s="9">
        <v>34</v>
      </c>
      <c r="Z214" s="9">
        <v>28</v>
      </c>
      <c r="AA214" s="9">
        <v>34</v>
      </c>
      <c r="AB214" s="58"/>
      <c r="AC214" s="58"/>
      <c r="AD214" s="58"/>
      <c r="AE214" s="58"/>
      <c r="AF214" s="58"/>
      <c r="AJ214" s="1"/>
      <c r="AK214" s="1"/>
    </row>
    <row r="215" spans="1:37" s="2" customFormat="1" ht="12.75" customHeight="1" thickBot="1" x14ac:dyDescent="0.25">
      <c r="L215" s="75"/>
      <c r="M215" s="75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58"/>
      <c r="AC215" s="58"/>
      <c r="AD215" s="58"/>
      <c r="AE215" s="58"/>
      <c r="AF215" s="58"/>
    </row>
    <row r="216" spans="1:37" ht="12.75" customHeight="1" thickTop="1" x14ac:dyDescent="0.2">
      <c r="A216" s="15" t="s">
        <v>225</v>
      </c>
      <c r="B216" s="16"/>
      <c r="D216" s="15"/>
      <c r="E216" s="16"/>
      <c r="F216" s="23"/>
      <c r="G216" s="2"/>
      <c r="H216" s="17">
        <f t="shared" ref="H216:AA216" si="66">SUM(H174:H199,H202:H213)</f>
        <v>2346</v>
      </c>
      <c r="I216" s="17">
        <f t="shared" ref="I216" si="67">SUM(I174:I199,I202:I213)</f>
        <v>2354</v>
      </c>
      <c r="J216" s="17">
        <f t="shared" si="66"/>
        <v>2336</v>
      </c>
      <c r="K216" s="17">
        <f t="shared" si="66"/>
        <v>2389</v>
      </c>
      <c r="L216" s="17">
        <f t="shared" si="66"/>
        <v>2386</v>
      </c>
      <c r="M216" s="17">
        <f t="shared" si="66"/>
        <v>2353</v>
      </c>
      <c r="N216" s="17">
        <f t="shared" si="66"/>
        <v>2348</v>
      </c>
      <c r="O216" s="17">
        <f t="shared" si="66"/>
        <v>2361</v>
      </c>
      <c r="P216" s="17">
        <f t="shared" si="66"/>
        <v>2330</v>
      </c>
      <c r="Q216" s="17">
        <f t="shared" si="66"/>
        <v>2257</v>
      </c>
      <c r="R216" s="17">
        <f t="shared" si="66"/>
        <v>2294</v>
      </c>
      <c r="S216" s="17">
        <f t="shared" si="66"/>
        <v>2262</v>
      </c>
      <c r="T216" s="17">
        <f t="shared" si="66"/>
        <v>2212</v>
      </c>
      <c r="U216" s="17">
        <f t="shared" si="66"/>
        <v>2151</v>
      </c>
      <c r="V216" s="17">
        <f t="shared" si="66"/>
        <v>2129</v>
      </c>
      <c r="W216" s="17">
        <f t="shared" si="66"/>
        <v>2135</v>
      </c>
      <c r="X216" s="17">
        <f t="shared" si="66"/>
        <v>2108</v>
      </c>
      <c r="Y216" s="17">
        <f t="shared" si="66"/>
        <v>2106</v>
      </c>
      <c r="Z216" s="17">
        <f t="shared" si="66"/>
        <v>1995</v>
      </c>
      <c r="AA216" s="17">
        <f t="shared" si="66"/>
        <v>1947</v>
      </c>
      <c r="AB216" s="9"/>
      <c r="AF216" s="58"/>
      <c r="AJ216" s="2"/>
      <c r="AK216" s="2"/>
    </row>
    <row r="217" spans="1:37" ht="12.75" customHeight="1" x14ac:dyDescent="0.2">
      <c r="A217" s="2"/>
      <c r="B217" s="2"/>
      <c r="C217" s="2"/>
      <c r="D217" s="2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F217" s="58"/>
    </row>
    <row r="218" spans="1:37" ht="12.75" customHeight="1" x14ac:dyDescent="0.2">
      <c r="A218" s="2"/>
      <c r="C218" s="2"/>
      <c r="D218" s="24" t="s">
        <v>164</v>
      </c>
      <c r="E218" s="2" t="s">
        <v>105</v>
      </c>
      <c r="F218" s="27" t="s">
        <v>226</v>
      </c>
      <c r="H218" s="65">
        <f t="shared" ref="H218:AA218" si="68">H134+H157+H161+H164+H174+H179+H200</f>
        <v>1078</v>
      </c>
      <c r="I218" s="65">
        <f t="shared" ref="I218" si="69">I134+I157+I161+I164+I174+I179+I200</f>
        <v>1230</v>
      </c>
      <c r="J218" s="65">
        <f t="shared" si="68"/>
        <v>1070</v>
      </c>
      <c r="K218" s="65">
        <f t="shared" si="68"/>
        <v>867</v>
      </c>
      <c r="L218" s="65">
        <f t="shared" si="68"/>
        <v>741</v>
      </c>
      <c r="M218" s="65">
        <f t="shared" si="68"/>
        <v>639</v>
      </c>
      <c r="N218" s="65">
        <f t="shared" si="68"/>
        <v>720</v>
      </c>
      <c r="O218" s="65">
        <f t="shared" si="68"/>
        <v>731</v>
      </c>
      <c r="P218" s="65">
        <f t="shared" si="68"/>
        <v>847</v>
      </c>
      <c r="Q218" s="65">
        <f t="shared" si="68"/>
        <v>922</v>
      </c>
      <c r="R218" s="65">
        <f t="shared" si="68"/>
        <v>1080</v>
      </c>
      <c r="S218" s="65">
        <f t="shared" si="68"/>
        <v>1309</v>
      </c>
      <c r="T218" s="65">
        <f t="shared" si="68"/>
        <v>1226</v>
      </c>
      <c r="U218" s="65">
        <f t="shared" si="68"/>
        <v>1205</v>
      </c>
      <c r="V218" s="65">
        <f t="shared" si="68"/>
        <v>1177</v>
      </c>
      <c r="W218" s="65">
        <f t="shared" si="68"/>
        <v>1181</v>
      </c>
      <c r="X218" s="65">
        <f t="shared" si="68"/>
        <v>1113</v>
      </c>
      <c r="Y218" s="65">
        <f t="shared" si="68"/>
        <v>1321</v>
      </c>
      <c r="Z218" s="65">
        <f t="shared" si="68"/>
        <v>1294</v>
      </c>
      <c r="AA218" s="65">
        <f t="shared" si="68"/>
        <v>1258</v>
      </c>
      <c r="AB218" s="65"/>
      <c r="AC218" s="57"/>
      <c r="AD218" s="57"/>
      <c r="AE218" s="57"/>
    </row>
    <row r="219" spans="1:37" ht="12.75" customHeight="1" thickBot="1" x14ac:dyDescent="0.25">
      <c r="A219" s="2"/>
      <c r="C219" s="2"/>
      <c r="D219" s="2"/>
      <c r="E219" s="2"/>
      <c r="F219" s="27" t="s">
        <v>227</v>
      </c>
      <c r="H219" s="9">
        <f t="shared" ref="H219:AA219" si="70">H135+H158+H162+H165+H175+H180+H201+H207</f>
        <v>1292</v>
      </c>
      <c r="I219" s="9">
        <f t="shared" ref="I219" si="71">I135+I158+I162+I165+I175+I180+I201+I207</f>
        <v>1143</v>
      </c>
      <c r="J219" s="9">
        <f t="shared" si="70"/>
        <v>1149</v>
      </c>
      <c r="K219" s="9">
        <f t="shared" si="70"/>
        <v>1178</v>
      </c>
      <c r="L219" s="9">
        <f t="shared" si="70"/>
        <v>1079</v>
      </c>
      <c r="M219" s="9">
        <f t="shared" si="70"/>
        <v>1048</v>
      </c>
      <c r="N219" s="9">
        <f t="shared" si="70"/>
        <v>938</v>
      </c>
      <c r="O219" s="9">
        <f t="shared" si="70"/>
        <v>1062</v>
      </c>
      <c r="P219" s="9">
        <f t="shared" si="70"/>
        <v>1222</v>
      </c>
      <c r="Q219" s="9">
        <f t="shared" si="70"/>
        <v>1405</v>
      </c>
      <c r="R219" s="9">
        <f t="shared" si="70"/>
        <v>1597</v>
      </c>
      <c r="S219" s="9">
        <f t="shared" si="70"/>
        <v>1507</v>
      </c>
      <c r="T219" s="9">
        <f t="shared" si="70"/>
        <v>1618</v>
      </c>
      <c r="U219" s="9">
        <f t="shared" si="70"/>
        <v>1568</v>
      </c>
      <c r="V219" s="9">
        <f t="shared" si="70"/>
        <v>1493</v>
      </c>
      <c r="W219" s="9">
        <f t="shared" si="70"/>
        <v>1513</v>
      </c>
      <c r="X219" s="9">
        <f t="shared" si="70"/>
        <v>1634</v>
      </c>
      <c r="Y219" s="9">
        <f t="shared" si="70"/>
        <v>1597</v>
      </c>
      <c r="Z219" s="9">
        <f t="shared" si="70"/>
        <v>1590</v>
      </c>
      <c r="AA219" s="9">
        <f t="shared" si="70"/>
        <v>1797</v>
      </c>
      <c r="AB219" s="9"/>
      <c r="AC219" s="57"/>
      <c r="AD219" s="57"/>
      <c r="AE219" s="57"/>
    </row>
    <row r="220" spans="1:37" ht="12.75" customHeight="1" thickTop="1" x14ac:dyDescent="0.2">
      <c r="A220" s="2"/>
      <c r="D220" s="15" t="s">
        <v>228</v>
      </c>
      <c r="E220" s="16"/>
      <c r="F220" s="16"/>
      <c r="G220" s="10"/>
      <c r="H220" s="17">
        <f t="shared" ref="H220" si="72">H218+H219</f>
        <v>2370</v>
      </c>
      <c r="I220" s="17">
        <f t="shared" ref="I220" si="73">I218+I219</f>
        <v>2373</v>
      </c>
      <c r="J220" s="17">
        <f t="shared" ref="J220" si="74">J218+J219</f>
        <v>2219</v>
      </c>
      <c r="K220" s="17">
        <f t="shared" ref="K220:AA220" si="75">K218+K219</f>
        <v>2045</v>
      </c>
      <c r="L220" s="17">
        <f t="shared" si="75"/>
        <v>1820</v>
      </c>
      <c r="M220" s="17">
        <f t="shared" si="75"/>
        <v>1687</v>
      </c>
      <c r="N220" s="17">
        <f t="shared" si="75"/>
        <v>1658</v>
      </c>
      <c r="O220" s="17">
        <f t="shared" si="75"/>
        <v>1793</v>
      </c>
      <c r="P220" s="17">
        <f t="shared" si="75"/>
        <v>2069</v>
      </c>
      <c r="Q220" s="17">
        <f t="shared" si="75"/>
        <v>2327</v>
      </c>
      <c r="R220" s="17">
        <f t="shared" si="75"/>
        <v>2677</v>
      </c>
      <c r="S220" s="17">
        <f t="shared" si="75"/>
        <v>2816</v>
      </c>
      <c r="T220" s="17">
        <f t="shared" si="75"/>
        <v>2844</v>
      </c>
      <c r="U220" s="17">
        <f t="shared" si="75"/>
        <v>2773</v>
      </c>
      <c r="V220" s="17">
        <f t="shared" si="75"/>
        <v>2670</v>
      </c>
      <c r="W220" s="17">
        <f t="shared" si="75"/>
        <v>2694</v>
      </c>
      <c r="X220" s="17">
        <f t="shared" si="75"/>
        <v>2747</v>
      </c>
      <c r="Y220" s="17">
        <f t="shared" si="75"/>
        <v>2918</v>
      </c>
      <c r="Z220" s="17">
        <f t="shared" si="75"/>
        <v>2884</v>
      </c>
      <c r="AA220" s="17">
        <f t="shared" si="75"/>
        <v>3055</v>
      </c>
      <c r="AF220" s="58"/>
    </row>
    <row r="221" spans="1:37" ht="12.75" customHeight="1" x14ac:dyDescent="0.2">
      <c r="A221" s="2"/>
      <c r="D221" s="3" t="s">
        <v>229</v>
      </c>
      <c r="H221" s="9">
        <f t="shared" ref="H221" si="76">H225-H220</f>
        <v>3523</v>
      </c>
      <c r="I221" s="9">
        <f t="shared" ref="I221" si="77">I225-I220</f>
        <v>3787</v>
      </c>
      <c r="J221" s="9">
        <f t="shared" ref="J221" si="78">J225-J220</f>
        <v>4026</v>
      </c>
      <c r="K221" s="9">
        <f t="shared" ref="K221:AA221" si="79">K225-K220</f>
        <v>4228</v>
      </c>
      <c r="L221" s="9">
        <f t="shared" si="79"/>
        <v>4409</v>
      </c>
      <c r="M221" s="9">
        <f t="shared" si="79"/>
        <v>4491</v>
      </c>
      <c r="N221" s="9">
        <f t="shared" si="79"/>
        <v>4416</v>
      </c>
      <c r="O221" s="9">
        <f t="shared" si="79"/>
        <v>4298</v>
      </c>
      <c r="P221" s="9">
        <f t="shared" si="79"/>
        <v>4115</v>
      </c>
      <c r="Q221" s="9">
        <f t="shared" si="79"/>
        <v>3831</v>
      </c>
      <c r="R221" s="9">
        <f t="shared" si="79"/>
        <v>3508</v>
      </c>
      <c r="S221" s="9">
        <f t="shared" si="79"/>
        <v>3215</v>
      </c>
      <c r="T221" s="9">
        <f t="shared" si="79"/>
        <v>3157</v>
      </c>
      <c r="U221" s="9">
        <f t="shared" si="79"/>
        <v>3124</v>
      </c>
      <c r="V221" s="9">
        <f t="shared" si="79"/>
        <v>3073</v>
      </c>
      <c r="W221" s="9">
        <f t="shared" si="79"/>
        <v>2899</v>
      </c>
      <c r="X221" s="9">
        <f t="shared" si="79"/>
        <v>2771</v>
      </c>
      <c r="Y221" s="9">
        <f t="shared" si="79"/>
        <v>2634</v>
      </c>
      <c r="Z221" s="9">
        <f t="shared" si="79"/>
        <v>2434</v>
      </c>
      <c r="AA221" s="9">
        <f t="shared" si="79"/>
        <v>2236</v>
      </c>
      <c r="AF221" s="58"/>
    </row>
    <row r="222" spans="1:37" ht="12.75" customHeight="1" x14ac:dyDescent="0.2">
      <c r="A222" s="2"/>
      <c r="D222" s="3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F222" s="58"/>
    </row>
    <row r="223" spans="1:37" ht="12.75" customHeight="1" x14ac:dyDescent="0.2">
      <c r="A223" s="2"/>
      <c r="B223" s="2"/>
      <c r="C223" s="2"/>
      <c r="D223" s="2"/>
      <c r="F223" s="11" t="s">
        <v>101</v>
      </c>
      <c r="G223" s="8" t="s">
        <v>441</v>
      </c>
      <c r="H223" s="9">
        <f>H138+H169+H214-1</f>
        <v>98</v>
      </c>
      <c r="I223" s="9">
        <f t="shared" ref="I223" si="80">I138+I169+I214</f>
        <v>124</v>
      </c>
      <c r="J223" s="9">
        <f t="shared" ref="J223:AA223" si="81">J138+J169+J214</f>
        <v>149</v>
      </c>
      <c r="K223" s="9">
        <f t="shared" si="81"/>
        <v>156</v>
      </c>
      <c r="L223" s="9">
        <f t="shared" si="81"/>
        <v>151</v>
      </c>
      <c r="M223" s="9">
        <f t="shared" si="81"/>
        <v>147</v>
      </c>
      <c r="N223" s="9">
        <f t="shared" si="81"/>
        <v>117</v>
      </c>
      <c r="O223" s="9">
        <f t="shared" si="81"/>
        <v>146</v>
      </c>
      <c r="P223" s="9">
        <f t="shared" si="81"/>
        <v>147</v>
      </c>
      <c r="Q223" s="9">
        <f t="shared" si="81"/>
        <v>145</v>
      </c>
      <c r="R223" s="9">
        <f t="shared" si="81"/>
        <v>126</v>
      </c>
      <c r="S223" s="9">
        <f t="shared" si="81"/>
        <v>141</v>
      </c>
      <c r="T223" s="9">
        <f t="shared" si="81"/>
        <v>155</v>
      </c>
      <c r="U223" s="9">
        <f t="shared" si="81"/>
        <v>175</v>
      </c>
      <c r="V223" s="9">
        <f t="shared" si="81"/>
        <v>168</v>
      </c>
      <c r="W223" s="9">
        <f t="shared" si="81"/>
        <v>99</v>
      </c>
      <c r="X223" s="9">
        <f t="shared" si="81"/>
        <v>94</v>
      </c>
      <c r="Y223" s="9">
        <f t="shared" si="81"/>
        <v>89</v>
      </c>
      <c r="Z223" s="9">
        <f t="shared" si="81"/>
        <v>78</v>
      </c>
      <c r="AA223" s="9">
        <f t="shared" si="81"/>
        <v>95</v>
      </c>
      <c r="AB223" s="9"/>
      <c r="AF223" s="58"/>
    </row>
    <row r="224" spans="1:37" ht="12.75" customHeight="1" thickBot="1" x14ac:dyDescent="0.25">
      <c r="A224" s="2"/>
      <c r="B224" s="2"/>
      <c r="C224" s="2"/>
      <c r="D224" s="2"/>
      <c r="F224" s="2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F224" s="58"/>
    </row>
    <row r="225" spans="1:37" ht="12.75" customHeight="1" thickTop="1" x14ac:dyDescent="0.2">
      <c r="A225" s="2"/>
      <c r="C225" s="15" t="s">
        <v>230</v>
      </c>
      <c r="D225" s="15"/>
      <c r="E225" s="16"/>
      <c r="F225" s="16"/>
      <c r="H225" s="17">
        <f>H140+H171+H216-H76-H181</f>
        <v>5893</v>
      </c>
      <c r="I225" s="17">
        <f>I140+I171+I216-I76-I181</f>
        <v>6160</v>
      </c>
      <c r="J225" s="17">
        <f>J140+J171+J216-J76-J181</f>
        <v>6245</v>
      </c>
      <c r="K225" s="17">
        <f>K140+K171+K216-K76-K181</f>
        <v>6273</v>
      </c>
      <c r="L225" s="17">
        <f t="shared" ref="L225:AA225" si="82">L140+L171+L216-L76</f>
        <v>6229</v>
      </c>
      <c r="M225" s="17">
        <f t="shared" si="82"/>
        <v>6178</v>
      </c>
      <c r="N225" s="17">
        <f t="shared" si="82"/>
        <v>6074</v>
      </c>
      <c r="O225" s="17">
        <f t="shared" si="82"/>
        <v>6091</v>
      </c>
      <c r="P225" s="17">
        <f t="shared" si="82"/>
        <v>6184</v>
      </c>
      <c r="Q225" s="17">
        <f t="shared" si="82"/>
        <v>6158</v>
      </c>
      <c r="R225" s="17">
        <f t="shared" si="82"/>
        <v>6185</v>
      </c>
      <c r="S225" s="17">
        <f t="shared" si="82"/>
        <v>6031</v>
      </c>
      <c r="T225" s="17">
        <f t="shared" si="82"/>
        <v>6001</v>
      </c>
      <c r="U225" s="17">
        <f t="shared" si="82"/>
        <v>5897</v>
      </c>
      <c r="V225" s="17">
        <f t="shared" si="82"/>
        <v>5743</v>
      </c>
      <c r="W225" s="17">
        <f t="shared" si="82"/>
        <v>5593</v>
      </c>
      <c r="X225" s="17">
        <f t="shared" si="82"/>
        <v>5518</v>
      </c>
      <c r="Y225" s="17">
        <f t="shared" si="82"/>
        <v>5552</v>
      </c>
      <c r="Z225" s="17">
        <f t="shared" si="82"/>
        <v>5318</v>
      </c>
      <c r="AA225" s="17">
        <f t="shared" si="82"/>
        <v>5291</v>
      </c>
      <c r="AF225" s="58"/>
    </row>
    <row r="226" spans="1:37" ht="12.75" customHeight="1" x14ac:dyDescent="0.2">
      <c r="A226" s="2"/>
      <c r="B226" s="2"/>
      <c r="C226" s="2"/>
      <c r="D226" s="2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F226" s="58"/>
    </row>
    <row r="227" spans="1:37" ht="12.75" customHeight="1" x14ac:dyDescent="0.2">
      <c r="A227" s="2"/>
      <c r="B227" s="2"/>
      <c r="C227" s="2" t="s">
        <v>231</v>
      </c>
      <c r="D227" s="2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F227" s="58"/>
    </row>
    <row r="228" spans="1:37" ht="12.75" customHeight="1" x14ac:dyDescent="0.2">
      <c r="A228" s="11"/>
      <c r="F228" s="11"/>
      <c r="M228" s="8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F228" s="58"/>
    </row>
    <row r="229" spans="1:37" ht="12.75" customHeight="1" x14ac:dyDescent="0.2">
      <c r="A229" s="2"/>
      <c r="B229" s="2"/>
      <c r="C229" s="2"/>
      <c r="D229" s="7" t="s">
        <v>232</v>
      </c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F229" s="58"/>
    </row>
    <row r="230" spans="1:37" ht="12.75" customHeight="1" x14ac:dyDescent="0.2">
      <c r="A230" s="2"/>
      <c r="B230" s="2"/>
      <c r="D230" s="1" t="s">
        <v>233</v>
      </c>
      <c r="F230" s="1" t="s">
        <v>234</v>
      </c>
      <c r="M230" s="8"/>
      <c r="N230" s="9"/>
      <c r="O230" s="9"/>
      <c r="P230" s="9"/>
      <c r="Q230" s="9"/>
      <c r="R230" s="9"/>
      <c r="S230" s="9"/>
      <c r="T230" s="9"/>
      <c r="U230" s="9"/>
      <c r="V230" s="9">
        <v>23</v>
      </c>
      <c r="W230" s="9">
        <v>18</v>
      </c>
      <c r="X230" s="9">
        <v>14</v>
      </c>
      <c r="Y230" s="9">
        <v>14</v>
      </c>
      <c r="Z230" s="9">
        <v>10</v>
      </c>
      <c r="AA230" s="9"/>
      <c r="AF230" s="58"/>
    </row>
    <row r="231" spans="1:37" ht="12.75" customHeight="1" x14ac:dyDescent="0.2">
      <c r="A231" s="2"/>
      <c r="B231" s="2"/>
      <c r="D231" s="1" t="s">
        <v>235</v>
      </c>
      <c r="F231" s="1" t="s">
        <v>236</v>
      </c>
      <c r="I231" s="8">
        <v>1</v>
      </c>
      <c r="K231" s="8">
        <v>2</v>
      </c>
      <c r="M231" s="8"/>
      <c r="N231" s="9"/>
      <c r="O231" s="9">
        <v>1</v>
      </c>
      <c r="P231" s="9">
        <v>1</v>
      </c>
      <c r="Q231" s="9">
        <v>2</v>
      </c>
      <c r="R231" s="9">
        <v>4</v>
      </c>
      <c r="S231" s="9">
        <v>89</v>
      </c>
      <c r="T231" s="9">
        <v>104</v>
      </c>
      <c r="U231" s="9">
        <v>104</v>
      </c>
      <c r="V231" s="9">
        <v>87</v>
      </c>
      <c r="W231" s="9">
        <v>81</v>
      </c>
      <c r="X231" s="9">
        <v>116</v>
      </c>
      <c r="Y231" s="9">
        <v>90</v>
      </c>
      <c r="Z231" s="9">
        <v>122</v>
      </c>
      <c r="AA231" s="9">
        <v>82</v>
      </c>
      <c r="AF231" s="58"/>
    </row>
    <row r="232" spans="1:37" ht="12.75" customHeight="1" x14ac:dyDescent="0.2">
      <c r="A232" s="2"/>
      <c r="B232" s="2"/>
      <c r="D232" s="2" t="s">
        <v>237</v>
      </c>
      <c r="F232" s="1" t="s">
        <v>238</v>
      </c>
      <c r="H232" s="8">
        <v>10</v>
      </c>
      <c r="I232" s="8">
        <v>12</v>
      </c>
      <c r="J232" s="8">
        <v>14</v>
      </c>
      <c r="K232" s="8">
        <v>16</v>
      </c>
      <c r="L232" s="8">
        <v>13</v>
      </c>
      <c r="M232" s="8">
        <v>12</v>
      </c>
      <c r="N232" s="9">
        <v>7</v>
      </c>
      <c r="O232" s="9">
        <v>5</v>
      </c>
      <c r="P232" s="9">
        <v>5</v>
      </c>
      <c r="Q232" s="9">
        <v>12</v>
      </c>
      <c r="R232" s="9">
        <v>16</v>
      </c>
      <c r="S232" s="9">
        <v>16</v>
      </c>
      <c r="T232" s="9">
        <v>15</v>
      </c>
      <c r="U232" s="9">
        <v>12</v>
      </c>
      <c r="V232" s="9">
        <v>13</v>
      </c>
      <c r="W232" s="9">
        <v>13</v>
      </c>
      <c r="X232" s="9">
        <v>20</v>
      </c>
      <c r="Y232" s="9">
        <v>26</v>
      </c>
      <c r="Z232" s="9">
        <v>31</v>
      </c>
      <c r="AA232" s="9">
        <v>40</v>
      </c>
      <c r="AC232" s="57"/>
      <c r="AD232" s="57"/>
      <c r="AE232" s="57"/>
      <c r="AF232" s="58"/>
    </row>
    <row r="233" spans="1:37" ht="12.75" customHeight="1" x14ac:dyDescent="0.2">
      <c r="A233" s="2"/>
      <c r="B233" s="2"/>
      <c r="D233" s="2" t="s">
        <v>239</v>
      </c>
      <c r="F233" s="2" t="s">
        <v>240</v>
      </c>
      <c r="M233" s="8"/>
      <c r="N233" s="9"/>
      <c r="O233" s="9"/>
      <c r="P233" s="9"/>
      <c r="Q233" s="9">
        <v>3</v>
      </c>
      <c r="R233" s="9">
        <v>7</v>
      </c>
      <c r="S233" s="9">
        <v>18</v>
      </c>
      <c r="T233" s="9">
        <v>8</v>
      </c>
      <c r="U233" s="9">
        <v>9</v>
      </c>
      <c r="V233" s="9">
        <v>13</v>
      </c>
      <c r="W233" s="9">
        <v>23</v>
      </c>
      <c r="X233" s="9">
        <v>12</v>
      </c>
      <c r="Y233" s="9">
        <v>9</v>
      </c>
      <c r="Z233" s="9">
        <v>21</v>
      </c>
      <c r="AA233" s="9">
        <v>35</v>
      </c>
      <c r="AB233" s="9"/>
      <c r="AF233" s="58"/>
    </row>
    <row r="234" spans="1:37" s="8" customFormat="1" ht="12" customHeight="1" thickBot="1" x14ac:dyDescent="0.25">
      <c r="A234" s="2"/>
      <c r="B234" s="2"/>
      <c r="C234" s="1"/>
      <c r="D234" s="2"/>
      <c r="E234" s="1"/>
      <c r="F234" s="2"/>
      <c r="L234" s="75"/>
      <c r="M234" s="75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58"/>
      <c r="AC234" s="58"/>
      <c r="AD234" s="58"/>
      <c r="AE234" s="58"/>
      <c r="AF234" s="58"/>
      <c r="AJ234" s="1"/>
      <c r="AK234" s="1"/>
    </row>
    <row r="235" spans="1:37" ht="12" customHeight="1" thickTop="1" x14ac:dyDescent="0.2">
      <c r="A235" s="2"/>
      <c r="B235" s="2"/>
      <c r="E235" s="15" t="s">
        <v>241</v>
      </c>
      <c r="F235" s="16"/>
      <c r="H235" s="17">
        <f t="shared" ref="H235:AA235" si="83">SUM(H229:H234)</f>
        <v>10</v>
      </c>
      <c r="I235" s="17">
        <f t="shared" si="83"/>
        <v>13</v>
      </c>
      <c r="J235" s="17">
        <f t="shared" si="83"/>
        <v>14</v>
      </c>
      <c r="K235" s="17">
        <f t="shared" si="83"/>
        <v>18</v>
      </c>
      <c r="L235" s="17">
        <f t="shared" si="83"/>
        <v>13</v>
      </c>
      <c r="M235" s="17">
        <f t="shared" si="83"/>
        <v>12</v>
      </c>
      <c r="N235" s="17">
        <f t="shared" si="83"/>
        <v>7</v>
      </c>
      <c r="O235" s="17">
        <f t="shared" si="83"/>
        <v>6</v>
      </c>
      <c r="P235" s="17">
        <f t="shared" si="83"/>
        <v>6</v>
      </c>
      <c r="Q235" s="17">
        <f t="shared" si="83"/>
        <v>17</v>
      </c>
      <c r="R235" s="17">
        <f t="shared" si="83"/>
        <v>27</v>
      </c>
      <c r="S235" s="17">
        <f t="shared" si="83"/>
        <v>123</v>
      </c>
      <c r="T235" s="17">
        <f t="shared" si="83"/>
        <v>127</v>
      </c>
      <c r="U235" s="17">
        <f t="shared" si="83"/>
        <v>125</v>
      </c>
      <c r="V235" s="17">
        <f t="shared" si="83"/>
        <v>136</v>
      </c>
      <c r="W235" s="17">
        <f t="shared" si="83"/>
        <v>135</v>
      </c>
      <c r="X235" s="17">
        <f t="shared" si="83"/>
        <v>162</v>
      </c>
      <c r="Y235" s="17">
        <f t="shared" si="83"/>
        <v>139</v>
      </c>
      <c r="Z235" s="17">
        <f t="shared" si="83"/>
        <v>184</v>
      </c>
      <c r="AA235" s="17">
        <f t="shared" si="83"/>
        <v>157</v>
      </c>
      <c r="AF235" s="58"/>
      <c r="AJ235" s="8"/>
      <c r="AK235" s="8"/>
    </row>
    <row r="236" spans="1:37" ht="12" customHeight="1" thickBot="1" x14ac:dyDescent="0.25">
      <c r="A236" s="11"/>
      <c r="B236" s="2"/>
      <c r="F236" s="3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F236" s="58"/>
    </row>
    <row r="237" spans="1:37" s="11" customFormat="1" ht="13.5" thickTop="1" x14ac:dyDescent="0.2">
      <c r="A237" s="15" t="s">
        <v>242</v>
      </c>
      <c r="B237" s="15"/>
      <c r="C237" s="16"/>
      <c r="D237" s="16"/>
      <c r="E237" s="16"/>
      <c r="F237" s="16"/>
      <c r="G237" s="8"/>
      <c r="H237" s="28">
        <f t="shared" ref="H237:AA237" si="84">H225+H76+H235</f>
        <v>6082</v>
      </c>
      <c r="I237" s="28">
        <f t="shared" si="84"/>
        <v>6380</v>
      </c>
      <c r="J237" s="28">
        <f t="shared" si="84"/>
        <v>6444</v>
      </c>
      <c r="K237" s="28">
        <f t="shared" si="84"/>
        <v>6499</v>
      </c>
      <c r="L237" s="28">
        <f t="shared" si="84"/>
        <v>6497</v>
      </c>
      <c r="M237" s="28">
        <f t="shared" si="84"/>
        <v>6451</v>
      </c>
      <c r="N237" s="28">
        <f t="shared" si="84"/>
        <v>6400</v>
      </c>
      <c r="O237" s="28">
        <f t="shared" si="84"/>
        <v>6463</v>
      </c>
      <c r="P237" s="28">
        <f t="shared" si="84"/>
        <v>6547</v>
      </c>
      <c r="Q237" s="28">
        <f t="shared" si="84"/>
        <v>6490</v>
      </c>
      <c r="R237" s="28">
        <f t="shared" si="84"/>
        <v>6497</v>
      </c>
      <c r="S237" s="28">
        <f t="shared" si="84"/>
        <v>6451</v>
      </c>
      <c r="T237" s="28">
        <f t="shared" si="84"/>
        <v>6412</v>
      </c>
      <c r="U237" s="28">
        <f t="shared" si="84"/>
        <v>6374</v>
      </c>
      <c r="V237" s="28">
        <f t="shared" si="84"/>
        <v>6208</v>
      </c>
      <c r="W237" s="28">
        <f t="shared" si="84"/>
        <v>6059</v>
      </c>
      <c r="X237" s="28">
        <f t="shared" si="84"/>
        <v>6043</v>
      </c>
      <c r="Y237" s="28">
        <f t="shared" si="84"/>
        <v>6058</v>
      </c>
      <c r="Z237" s="28">
        <f t="shared" si="84"/>
        <v>5874</v>
      </c>
      <c r="AA237" s="28">
        <f t="shared" si="84"/>
        <v>5848</v>
      </c>
      <c r="AB237" s="58"/>
      <c r="AC237" s="58"/>
      <c r="AD237" s="58"/>
      <c r="AE237" s="58"/>
      <c r="AF237" s="58"/>
      <c r="AJ237" s="1"/>
      <c r="AK237" s="1"/>
    </row>
    <row r="238" spans="1:37" ht="12.75" customHeight="1" x14ac:dyDescent="0.2">
      <c r="A238" s="27" t="s">
        <v>243</v>
      </c>
      <c r="B238" s="2"/>
      <c r="D238" s="2"/>
      <c r="H238" s="69">
        <f t="shared" ref="H238:AA238" si="85">H237-H223</f>
        <v>5984</v>
      </c>
      <c r="I238" s="69">
        <f t="shared" si="85"/>
        <v>6256</v>
      </c>
      <c r="J238" s="69">
        <f t="shared" si="85"/>
        <v>6295</v>
      </c>
      <c r="K238" s="69">
        <f t="shared" si="85"/>
        <v>6343</v>
      </c>
      <c r="L238" s="69">
        <f t="shared" si="85"/>
        <v>6346</v>
      </c>
      <c r="M238" s="69">
        <f t="shared" si="85"/>
        <v>6304</v>
      </c>
      <c r="N238" s="69">
        <f t="shared" si="85"/>
        <v>6283</v>
      </c>
      <c r="O238" s="69">
        <f t="shared" si="85"/>
        <v>6317</v>
      </c>
      <c r="P238" s="69">
        <f t="shared" si="85"/>
        <v>6400</v>
      </c>
      <c r="Q238" s="69">
        <f t="shared" si="85"/>
        <v>6345</v>
      </c>
      <c r="R238" s="69">
        <f t="shared" si="85"/>
        <v>6371</v>
      </c>
      <c r="S238" s="69">
        <f t="shared" si="85"/>
        <v>6310</v>
      </c>
      <c r="T238" s="69">
        <f t="shared" si="85"/>
        <v>6257</v>
      </c>
      <c r="U238" s="69">
        <f t="shared" si="85"/>
        <v>6199</v>
      </c>
      <c r="V238" s="69">
        <f t="shared" si="85"/>
        <v>6040</v>
      </c>
      <c r="W238" s="69">
        <f t="shared" si="85"/>
        <v>5960</v>
      </c>
      <c r="X238" s="69">
        <f t="shared" si="85"/>
        <v>5949</v>
      </c>
      <c r="Y238" s="69">
        <f t="shared" si="85"/>
        <v>5969</v>
      </c>
      <c r="Z238" s="69">
        <f t="shared" si="85"/>
        <v>5796</v>
      </c>
      <c r="AA238" s="69">
        <f t="shared" si="85"/>
        <v>5753</v>
      </c>
      <c r="AF238" s="63"/>
      <c r="AJ238" s="11"/>
      <c r="AK238" s="11"/>
    </row>
    <row r="239" spans="1:37" s="23" customFormat="1" ht="12.75" customHeight="1" x14ac:dyDescent="0.2">
      <c r="A239" s="1"/>
      <c r="B239" s="1"/>
      <c r="C239" s="1"/>
      <c r="D239" s="1"/>
      <c r="E239" s="1"/>
      <c r="F239" s="1"/>
      <c r="G239" s="8"/>
      <c r="H239" s="8"/>
      <c r="I239" s="8"/>
      <c r="J239" s="8"/>
      <c r="K239" s="8"/>
      <c r="L239" s="8"/>
      <c r="M239" s="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J239" s="1"/>
      <c r="AK239" s="1"/>
    </row>
    <row r="240" spans="1:37" s="8" customFormat="1" ht="12.75" customHeight="1" x14ac:dyDescent="0.2">
      <c r="A240" s="29"/>
      <c r="B240" s="29"/>
      <c r="C240" s="29"/>
      <c r="D240" s="29"/>
      <c r="E240" s="29"/>
      <c r="F240" s="29"/>
      <c r="G240" s="30"/>
      <c r="H240" s="30"/>
      <c r="I240" s="30"/>
      <c r="J240" s="30"/>
      <c r="K240" s="30"/>
      <c r="L240" s="30"/>
      <c r="M240" s="3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58"/>
      <c r="AF240" s="58"/>
      <c r="AJ240" s="23"/>
      <c r="AK240" s="23"/>
    </row>
    <row r="241" spans="1:37" s="2" customFormat="1" ht="12.75" customHeight="1" x14ac:dyDescent="0.2">
      <c r="A241" s="40"/>
      <c r="B241" s="55" t="s">
        <v>244</v>
      </c>
      <c r="C241" s="12"/>
      <c r="D241" s="40"/>
      <c r="E241" s="40"/>
      <c r="F241" s="12"/>
      <c r="G241" s="11"/>
      <c r="H241" s="11"/>
      <c r="I241" s="11"/>
      <c r="J241" s="11"/>
      <c r="K241" s="11"/>
      <c r="L241" s="11"/>
      <c r="M241" s="11"/>
      <c r="N241" s="62"/>
      <c r="O241" s="62"/>
      <c r="P241" s="62"/>
      <c r="Q241" s="62"/>
      <c r="R241" s="60"/>
      <c r="S241" s="60"/>
      <c r="T241" s="81"/>
      <c r="U241" s="62"/>
      <c r="V241" s="62"/>
      <c r="W241" s="14"/>
      <c r="X241" s="62"/>
      <c r="Y241" s="62"/>
      <c r="Z241" s="67"/>
      <c r="AA241" s="67"/>
      <c r="AB241" s="62"/>
      <c r="AC241" s="62"/>
      <c r="AD241" s="62"/>
      <c r="AE241" s="62"/>
      <c r="AF241" s="62"/>
      <c r="AJ241" s="8"/>
      <c r="AK241" s="8"/>
    </row>
    <row r="242" spans="1:37" s="8" customFormat="1" ht="12.75" customHeight="1" x14ac:dyDescent="0.2">
      <c r="A242" s="39" t="s">
        <v>9</v>
      </c>
      <c r="B242" s="37"/>
      <c r="C242" s="37"/>
      <c r="D242" s="37"/>
      <c r="E242" s="38"/>
      <c r="F242" s="37"/>
      <c r="N242" s="63"/>
      <c r="O242" s="63"/>
      <c r="P242" s="63"/>
      <c r="Q242" s="63"/>
      <c r="R242" s="9"/>
      <c r="S242" s="57"/>
      <c r="T242" s="61"/>
      <c r="U242" s="57"/>
      <c r="V242" s="58"/>
      <c r="W242" s="58"/>
      <c r="X242" s="58"/>
      <c r="Y242" s="58"/>
      <c r="Z242" s="67"/>
      <c r="AA242" s="67"/>
      <c r="AB242" s="58"/>
      <c r="AC242" s="58"/>
      <c r="AD242" s="58"/>
      <c r="AE242" s="58"/>
      <c r="AF242" s="58"/>
      <c r="AJ242" s="2"/>
      <c r="AK242" s="2"/>
    </row>
    <row r="243" spans="1:37" s="23" customFormat="1" ht="12.75" customHeight="1" x14ac:dyDescent="0.2">
      <c r="A243" s="39"/>
      <c r="B243" s="37" t="s">
        <v>31</v>
      </c>
      <c r="C243" s="37" t="s">
        <v>245</v>
      </c>
      <c r="D243" s="37" t="s">
        <v>254</v>
      </c>
      <c r="E243" s="38"/>
      <c r="F243" s="40" t="s">
        <v>246</v>
      </c>
      <c r="G243" s="1"/>
      <c r="H243" s="1"/>
      <c r="I243" s="1"/>
      <c r="J243" s="1"/>
      <c r="K243" s="1"/>
      <c r="L243" s="1">
        <v>1</v>
      </c>
      <c r="M243" s="1"/>
      <c r="N243" s="63"/>
      <c r="O243" s="63"/>
      <c r="P243" s="63"/>
      <c r="Q243" s="63"/>
      <c r="R243" s="9"/>
      <c r="S243" s="57">
        <v>1</v>
      </c>
      <c r="T243" s="61"/>
      <c r="U243" s="57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J243" s="8"/>
      <c r="AK243" s="8"/>
    </row>
    <row r="244" spans="1:37" s="8" customFormat="1" ht="12.75" customHeight="1" x14ac:dyDescent="0.2">
      <c r="A244" s="41"/>
      <c r="B244" s="41" t="s">
        <v>31</v>
      </c>
      <c r="C244" s="41" t="s">
        <v>245</v>
      </c>
      <c r="D244" s="41" t="s">
        <v>32</v>
      </c>
      <c r="E244" s="41" t="s">
        <v>105</v>
      </c>
      <c r="F244" s="41" t="s">
        <v>31</v>
      </c>
      <c r="G244" s="11"/>
      <c r="H244" s="11"/>
      <c r="I244" s="11"/>
      <c r="J244" s="11"/>
      <c r="K244" s="11"/>
      <c r="L244" s="1"/>
      <c r="M244" s="1"/>
      <c r="N244" s="63"/>
      <c r="O244" s="63"/>
      <c r="P244" s="63"/>
      <c r="Q244" s="63"/>
      <c r="R244" s="58"/>
      <c r="S244" s="58"/>
      <c r="T244" s="58">
        <v>1</v>
      </c>
      <c r="U244" s="58"/>
      <c r="V244" s="58"/>
      <c r="W244" s="18">
        <v>1</v>
      </c>
      <c r="X244" s="63">
        <v>1</v>
      </c>
      <c r="Y244" s="63">
        <v>1</v>
      </c>
      <c r="Z244" s="63">
        <v>1</v>
      </c>
      <c r="AA244" s="64"/>
      <c r="AB244" s="63"/>
      <c r="AC244" s="63"/>
      <c r="AD244" s="63"/>
      <c r="AE244" s="63"/>
      <c r="AF244" s="63"/>
      <c r="AJ244" s="23"/>
      <c r="AK244" s="23"/>
    </row>
    <row r="245" spans="1:37" s="2" customFormat="1" ht="12.75" customHeight="1" x14ac:dyDescent="0.2">
      <c r="A245" s="41"/>
      <c r="B245" s="41" t="s">
        <v>31</v>
      </c>
      <c r="C245" s="41" t="s">
        <v>245</v>
      </c>
      <c r="D245" s="41" t="s">
        <v>32</v>
      </c>
      <c r="E245" s="41"/>
      <c r="F245" s="41" t="s">
        <v>31</v>
      </c>
      <c r="G245" s="11"/>
      <c r="H245" s="11">
        <v>12</v>
      </c>
      <c r="I245" s="11">
        <v>6</v>
      </c>
      <c r="J245" s="11">
        <v>6</v>
      </c>
      <c r="K245" s="11">
        <v>6</v>
      </c>
      <c r="L245" s="1">
        <v>9</v>
      </c>
      <c r="M245" s="1">
        <v>9</v>
      </c>
      <c r="N245" s="63">
        <v>14</v>
      </c>
      <c r="O245" s="63">
        <v>12</v>
      </c>
      <c r="P245" s="63">
        <v>16</v>
      </c>
      <c r="Q245" s="63">
        <v>14</v>
      </c>
      <c r="R245" s="31">
        <v>18</v>
      </c>
      <c r="S245" s="31">
        <v>14</v>
      </c>
      <c r="T245" s="31">
        <v>11</v>
      </c>
      <c r="U245" s="31">
        <v>13</v>
      </c>
      <c r="V245" s="31">
        <v>9</v>
      </c>
      <c r="W245" s="18">
        <v>14</v>
      </c>
      <c r="X245" s="63">
        <v>17</v>
      </c>
      <c r="Y245" s="63">
        <v>19</v>
      </c>
      <c r="Z245" s="63">
        <v>14</v>
      </c>
      <c r="AA245" s="63">
        <v>14</v>
      </c>
      <c r="AB245" s="63"/>
      <c r="AC245" s="63"/>
      <c r="AD245" s="63"/>
      <c r="AE245" s="63"/>
      <c r="AF245" s="63"/>
      <c r="AJ245" s="8"/>
      <c r="AK245" s="8"/>
    </row>
    <row r="246" spans="1:37" s="2" customFormat="1" ht="12.75" customHeight="1" x14ac:dyDescent="0.2">
      <c r="A246" s="37"/>
      <c r="B246" s="37"/>
      <c r="C246" s="37"/>
      <c r="D246" s="37"/>
      <c r="E246" s="37"/>
      <c r="F246" s="37"/>
      <c r="G246" s="1"/>
      <c r="H246" s="1"/>
      <c r="I246" s="1"/>
      <c r="J246" s="1"/>
      <c r="K246" s="1"/>
      <c r="L246" s="1"/>
      <c r="M246" s="1"/>
      <c r="N246" s="57"/>
      <c r="O246" s="57"/>
      <c r="P246" s="57"/>
      <c r="Q246" s="57"/>
      <c r="R246" s="71"/>
      <c r="S246" s="71"/>
      <c r="T246" s="71"/>
      <c r="U246" s="71"/>
      <c r="V246" s="71"/>
      <c r="W246" s="33"/>
      <c r="X246" s="57"/>
      <c r="Y246" s="57"/>
      <c r="Z246" s="57"/>
      <c r="AA246" s="57"/>
      <c r="AB246" s="57"/>
      <c r="AC246" s="57"/>
      <c r="AD246" s="57"/>
      <c r="AE246" s="57"/>
      <c r="AF246" s="57"/>
    </row>
    <row r="247" spans="1:37" ht="12.75" customHeight="1" x14ac:dyDescent="0.2">
      <c r="A247" s="37"/>
      <c r="B247" s="37" t="s">
        <v>39</v>
      </c>
      <c r="C247" s="37" t="s">
        <v>247</v>
      </c>
      <c r="D247" s="37" t="s">
        <v>248</v>
      </c>
      <c r="E247" s="38"/>
      <c r="F247" s="38" t="s">
        <v>249</v>
      </c>
      <c r="G247" s="1"/>
      <c r="H247" s="1"/>
      <c r="I247" s="1"/>
      <c r="J247" s="1"/>
      <c r="K247" s="1"/>
      <c r="L247" s="1"/>
      <c r="M247" s="1"/>
      <c r="N247" s="63"/>
      <c r="O247" s="63"/>
      <c r="P247" s="63"/>
      <c r="Q247" s="63"/>
      <c r="R247" s="31"/>
      <c r="S247" s="31"/>
      <c r="T247" s="31"/>
      <c r="U247" s="31"/>
      <c r="V247" s="31"/>
      <c r="W247" s="9"/>
      <c r="X247" s="57"/>
      <c r="Y247" s="57"/>
      <c r="Z247" s="57"/>
      <c r="AA247" s="57">
        <v>1</v>
      </c>
      <c r="AB247" s="63"/>
      <c r="AC247" s="63"/>
      <c r="AD247" s="63"/>
      <c r="AE247" s="63"/>
      <c r="AF247" s="63"/>
      <c r="AJ247" s="2"/>
      <c r="AK247" s="2"/>
    </row>
    <row r="248" spans="1:37" ht="12.75" customHeight="1" x14ac:dyDescent="0.2">
      <c r="A248" s="37"/>
      <c r="B248" s="37" t="s">
        <v>39</v>
      </c>
      <c r="C248" s="41" t="s">
        <v>245</v>
      </c>
      <c r="D248" s="37" t="s">
        <v>40</v>
      </c>
      <c r="E248" s="37" t="s">
        <v>105</v>
      </c>
      <c r="F248" s="37" t="s">
        <v>250</v>
      </c>
      <c r="L248" s="1"/>
      <c r="M248" s="1"/>
      <c r="N248" s="72"/>
      <c r="O248" s="63"/>
      <c r="P248" s="63"/>
      <c r="Q248" s="63"/>
      <c r="R248" s="32"/>
      <c r="S248" s="32"/>
      <c r="W248" s="9"/>
      <c r="X248" s="62"/>
      <c r="Y248" s="57">
        <v>2</v>
      </c>
      <c r="Z248" s="57">
        <v>1</v>
      </c>
      <c r="AA248" s="57">
        <v>3</v>
      </c>
      <c r="AB248" s="63"/>
      <c r="AC248" s="63"/>
      <c r="AD248" s="63"/>
      <c r="AE248" s="63"/>
      <c r="AF248" s="63"/>
    </row>
    <row r="249" spans="1:37" ht="12.75" customHeight="1" x14ac:dyDescent="0.2">
      <c r="A249" s="37"/>
      <c r="B249" s="37" t="s">
        <v>39</v>
      </c>
      <c r="C249" s="37" t="s">
        <v>245</v>
      </c>
      <c r="D249" s="38" t="s">
        <v>40</v>
      </c>
      <c r="E249" s="37"/>
      <c r="F249" s="37" t="s">
        <v>250</v>
      </c>
      <c r="H249" s="8">
        <v>5</v>
      </c>
      <c r="I249" s="8">
        <v>6</v>
      </c>
      <c r="J249" s="8">
        <v>7</v>
      </c>
      <c r="K249" s="8">
        <v>10</v>
      </c>
      <c r="L249" s="1">
        <v>14</v>
      </c>
      <c r="M249" s="1">
        <v>12</v>
      </c>
      <c r="N249" s="63">
        <v>11</v>
      </c>
      <c r="O249" s="63">
        <v>16</v>
      </c>
      <c r="P249" s="63">
        <v>18</v>
      </c>
      <c r="Q249" s="63">
        <v>13</v>
      </c>
      <c r="R249" s="31">
        <v>13</v>
      </c>
      <c r="S249" s="31">
        <v>12</v>
      </c>
      <c r="T249" s="31">
        <v>8</v>
      </c>
      <c r="U249" s="31">
        <v>5</v>
      </c>
      <c r="V249" s="31">
        <v>14</v>
      </c>
      <c r="W249" s="9">
        <v>10</v>
      </c>
      <c r="X249" s="57">
        <v>13</v>
      </c>
      <c r="Y249" s="57">
        <v>15</v>
      </c>
      <c r="Z249" s="57">
        <f>8-1</f>
        <v>7</v>
      </c>
      <c r="AA249" s="57">
        <v>7</v>
      </c>
      <c r="AB249" s="63"/>
      <c r="AC249" s="63"/>
      <c r="AD249" s="63"/>
      <c r="AE249" s="63"/>
      <c r="AF249" s="63"/>
    </row>
    <row r="250" spans="1:37" ht="12.75" customHeight="1" x14ac:dyDescent="0.2">
      <c r="A250" s="37"/>
      <c r="B250" s="37"/>
      <c r="C250" s="37"/>
      <c r="D250" s="37"/>
      <c r="E250" s="37"/>
      <c r="F250" s="37"/>
      <c r="M250" s="8"/>
      <c r="N250" s="57"/>
      <c r="O250" s="57"/>
      <c r="P250" s="57"/>
      <c r="Q250" s="57"/>
      <c r="R250" s="71"/>
      <c r="S250" s="71"/>
      <c r="T250" s="71"/>
      <c r="U250" s="71"/>
      <c r="V250" s="71"/>
      <c r="W250" s="33"/>
      <c r="X250" s="57"/>
      <c r="Y250" s="57"/>
      <c r="Z250" s="57"/>
      <c r="AA250" s="57"/>
      <c r="AB250" s="57"/>
      <c r="AC250" s="57"/>
      <c r="AD250" s="57"/>
      <c r="AE250" s="57"/>
    </row>
    <row r="251" spans="1:37" s="23" customFormat="1" ht="12.75" customHeight="1" x14ac:dyDescent="0.2">
      <c r="A251" s="37"/>
      <c r="B251" s="37" t="s">
        <v>90</v>
      </c>
      <c r="C251" s="37" t="s">
        <v>251</v>
      </c>
      <c r="D251" s="37" t="s">
        <v>252</v>
      </c>
      <c r="E251" s="37"/>
      <c r="F251" s="37" t="s">
        <v>363</v>
      </c>
      <c r="G251" s="8"/>
      <c r="H251" s="8">
        <v>1</v>
      </c>
      <c r="I251" s="8">
        <v>3</v>
      </c>
      <c r="J251" s="8">
        <v>2</v>
      </c>
      <c r="K251" s="8">
        <v>5</v>
      </c>
      <c r="L251" s="1">
        <v>7</v>
      </c>
      <c r="M251" s="1">
        <v>10</v>
      </c>
      <c r="N251" s="57">
        <v>12</v>
      </c>
      <c r="O251" s="57">
        <v>14</v>
      </c>
      <c r="P251" s="57">
        <v>7</v>
      </c>
      <c r="Q251" s="57"/>
      <c r="R251" s="71"/>
      <c r="S251" s="71"/>
      <c r="T251" s="71"/>
      <c r="U251" s="71"/>
      <c r="V251" s="71"/>
      <c r="W251" s="33"/>
      <c r="X251" s="57"/>
      <c r="Y251" s="57"/>
      <c r="Z251" s="57"/>
      <c r="AA251" s="57"/>
      <c r="AB251" s="57"/>
      <c r="AC251" s="57"/>
      <c r="AD251" s="57"/>
      <c r="AE251" s="57"/>
      <c r="AF251" s="57"/>
      <c r="AJ251" s="1"/>
      <c r="AK251" s="1"/>
    </row>
    <row r="252" spans="1:37" s="8" customFormat="1" ht="12.75" customHeight="1" thickBot="1" x14ac:dyDescent="0.25">
      <c r="A252" s="37"/>
      <c r="B252" s="37"/>
      <c r="C252" s="37"/>
      <c r="D252" s="37"/>
      <c r="E252" s="37"/>
      <c r="F252" s="37"/>
      <c r="G252" s="11"/>
      <c r="H252" s="11"/>
      <c r="I252" s="11"/>
      <c r="J252" s="11"/>
      <c r="K252" s="11"/>
      <c r="L252" s="76"/>
      <c r="M252" s="76"/>
      <c r="N252" s="58"/>
      <c r="O252" s="58"/>
      <c r="P252" s="58"/>
      <c r="Q252" s="58"/>
      <c r="R252" s="9"/>
      <c r="S252" s="9"/>
      <c r="T252" s="9"/>
      <c r="U252" s="9"/>
      <c r="V252" s="9"/>
      <c r="W252" s="9"/>
      <c r="X252" s="57"/>
      <c r="Y252" s="57"/>
      <c r="Z252" s="57"/>
      <c r="AA252" s="57"/>
      <c r="AB252" s="58"/>
      <c r="AC252" s="58"/>
      <c r="AD252" s="58"/>
      <c r="AE252" s="58"/>
      <c r="AF252" s="58"/>
      <c r="AJ252" s="23"/>
      <c r="AK252" s="23"/>
    </row>
    <row r="253" spans="1:37" s="23" customFormat="1" ht="12.75" customHeight="1" thickTop="1" x14ac:dyDescent="0.2">
      <c r="A253" s="42" t="s">
        <v>253</v>
      </c>
      <c r="B253" s="43"/>
      <c r="C253" s="38"/>
      <c r="D253" s="43"/>
      <c r="E253" s="43"/>
      <c r="F253" s="42"/>
      <c r="G253" s="11"/>
      <c r="H253" s="17">
        <f t="shared" ref="H253" si="86">SUM(H242:H252)</f>
        <v>18</v>
      </c>
      <c r="I253" s="17">
        <f t="shared" ref="I253" si="87">SUM(I242:I252)</f>
        <v>15</v>
      </c>
      <c r="J253" s="17">
        <f t="shared" ref="J253" si="88">SUM(J242:J252)</f>
        <v>15</v>
      </c>
      <c r="K253" s="17">
        <f t="shared" ref="K253:L253" si="89">SUM(K242:K252)</f>
        <v>21</v>
      </c>
      <c r="L253" s="17">
        <f t="shared" si="89"/>
        <v>31</v>
      </c>
      <c r="M253" s="17">
        <f t="shared" ref="M253:AA253" si="90">SUM(M242:M252)</f>
        <v>31</v>
      </c>
      <c r="N253" s="17">
        <f t="shared" si="90"/>
        <v>37</v>
      </c>
      <c r="O253" s="17">
        <f t="shared" si="90"/>
        <v>42</v>
      </c>
      <c r="P253" s="17">
        <f t="shared" si="90"/>
        <v>41</v>
      </c>
      <c r="Q253" s="17">
        <f t="shared" si="90"/>
        <v>27</v>
      </c>
      <c r="R253" s="17">
        <f t="shared" si="90"/>
        <v>31</v>
      </c>
      <c r="S253" s="17">
        <f t="shared" si="90"/>
        <v>27</v>
      </c>
      <c r="T253" s="17">
        <f t="shared" si="90"/>
        <v>20</v>
      </c>
      <c r="U253" s="17">
        <f t="shared" si="90"/>
        <v>18</v>
      </c>
      <c r="V253" s="17">
        <f t="shared" si="90"/>
        <v>23</v>
      </c>
      <c r="W253" s="17">
        <f t="shared" si="90"/>
        <v>25</v>
      </c>
      <c r="X253" s="17">
        <f t="shared" si="90"/>
        <v>31</v>
      </c>
      <c r="Y253" s="17">
        <f t="shared" si="90"/>
        <v>37</v>
      </c>
      <c r="Z253" s="17">
        <f t="shared" si="90"/>
        <v>23</v>
      </c>
      <c r="AA253" s="17">
        <f t="shared" si="90"/>
        <v>25</v>
      </c>
      <c r="AB253" s="58"/>
      <c r="AC253" s="58"/>
      <c r="AD253" s="58"/>
      <c r="AE253" s="58"/>
      <c r="AF253" s="58"/>
      <c r="AJ253" s="8"/>
      <c r="AK253" s="8"/>
    </row>
    <row r="254" spans="1:37" s="8" customFormat="1" ht="12.75" customHeight="1" x14ac:dyDescent="0.2">
      <c r="A254" s="37"/>
      <c r="B254" s="38"/>
      <c r="C254" s="37"/>
      <c r="D254" s="37"/>
      <c r="E254" s="37"/>
      <c r="F254" s="37"/>
      <c r="G254" s="11"/>
      <c r="H254" s="11"/>
      <c r="I254" s="11"/>
      <c r="J254" s="11"/>
      <c r="K254" s="11"/>
      <c r="L254" s="11"/>
      <c r="M254" s="11"/>
      <c r="N254" s="58"/>
      <c r="O254" s="58"/>
      <c r="P254" s="58"/>
      <c r="Q254" s="58"/>
      <c r="R254" s="9"/>
      <c r="S254" s="9"/>
      <c r="T254" s="9"/>
      <c r="U254" s="9"/>
      <c r="V254" s="9"/>
      <c r="W254" s="9"/>
      <c r="X254" s="57"/>
      <c r="Y254" s="57"/>
      <c r="Z254" s="57"/>
      <c r="AA254" s="57"/>
      <c r="AB254" s="58"/>
      <c r="AC254" s="58"/>
      <c r="AD254" s="58"/>
      <c r="AE254" s="58"/>
      <c r="AF254" s="58"/>
      <c r="AJ254" s="23"/>
      <c r="AK254" s="23"/>
    </row>
    <row r="255" spans="1:37" ht="12.75" customHeight="1" x14ac:dyDescent="0.2">
      <c r="A255" s="39" t="s">
        <v>103</v>
      </c>
      <c r="B255" s="37"/>
      <c r="C255" s="37"/>
      <c r="D255" s="37"/>
      <c r="E255" s="38"/>
      <c r="F255" s="37"/>
      <c r="G255" s="11"/>
      <c r="H255" s="11"/>
      <c r="I255" s="11"/>
      <c r="J255" s="11"/>
      <c r="K255" s="11"/>
      <c r="L255" s="11"/>
      <c r="M255" s="11"/>
      <c r="R255" s="9"/>
      <c r="S255" s="9"/>
      <c r="T255" s="9"/>
      <c r="U255" s="9"/>
      <c r="V255" s="9"/>
      <c r="W255" s="9"/>
      <c r="X255" s="57"/>
      <c r="Y255" s="57"/>
      <c r="Z255" s="57"/>
      <c r="AA255" s="57"/>
      <c r="AF255" s="58"/>
      <c r="AJ255" s="8"/>
      <c r="AK255" s="8"/>
    </row>
    <row r="256" spans="1:37" ht="12.75" customHeight="1" x14ac:dyDescent="0.2">
      <c r="A256" s="37"/>
      <c r="B256" s="37" t="s">
        <v>31</v>
      </c>
      <c r="C256" s="37" t="s">
        <v>44</v>
      </c>
      <c r="D256" s="2" t="s">
        <v>254</v>
      </c>
      <c r="E256" s="2"/>
      <c r="F256" s="37" t="s">
        <v>255</v>
      </c>
      <c r="G256" s="11"/>
      <c r="H256" s="11"/>
      <c r="I256" s="11"/>
      <c r="J256" s="11">
        <v>1</v>
      </c>
      <c r="K256" s="11"/>
      <c r="L256" s="1"/>
      <c r="M256" s="1">
        <v>1</v>
      </c>
      <c r="N256" s="63"/>
      <c r="O256" s="63"/>
      <c r="P256" s="63"/>
      <c r="Q256" s="63">
        <v>1</v>
      </c>
      <c r="R256" s="32">
        <v>1</v>
      </c>
      <c r="S256" s="32">
        <v>1</v>
      </c>
      <c r="T256" s="32">
        <v>3</v>
      </c>
      <c r="U256" s="32"/>
      <c r="V256" s="32"/>
      <c r="W256" s="9"/>
      <c r="X256" s="57"/>
      <c r="Y256" s="57"/>
      <c r="Z256" s="57"/>
      <c r="AA256" s="57"/>
      <c r="AB256" s="63"/>
      <c r="AC256" s="63"/>
      <c r="AD256" s="63"/>
      <c r="AE256" s="63"/>
      <c r="AF256" s="63"/>
    </row>
    <row r="257" spans="1:37" s="8" customFormat="1" ht="12.75" customHeight="1" x14ac:dyDescent="0.2">
      <c r="A257" s="37"/>
      <c r="B257" s="37" t="s">
        <v>31</v>
      </c>
      <c r="C257" s="37" t="s">
        <v>44</v>
      </c>
      <c r="D257" s="37" t="s">
        <v>104</v>
      </c>
      <c r="E257" s="37" t="s">
        <v>105</v>
      </c>
      <c r="F257" s="37" t="s">
        <v>106</v>
      </c>
      <c r="L257" s="1"/>
      <c r="M257" s="1"/>
      <c r="N257" s="63"/>
      <c r="O257" s="63"/>
      <c r="P257" s="63"/>
      <c r="Q257" s="63"/>
      <c r="R257" s="32"/>
      <c r="S257" s="32"/>
      <c r="T257" s="32"/>
      <c r="U257" s="32"/>
      <c r="V257" s="32"/>
      <c r="W257" s="9">
        <v>1</v>
      </c>
      <c r="X257" s="57">
        <v>3</v>
      </c>
      <c r="Y257" s="57">
        <v>6</v>
      </c>
      <c r="Z257" s="57">
        <v>6</v>
      </c>
      <c r="AA257" s="57">
        <v>4</v>
      </c>
      <c r="AB257" s="63"/>
      <c r="AC257" s="63"/>
      <c r="AD257" s="63"/>
      <c r="AE257" s="63"/>
      <c r="AF257" s="63"/>
      <c r="AJ257" s="1"/>
      <c r="AK257" s="1"/>
    </row>
    <row r="258" spans="1:37" s="8" customFormat="1" ht="12.75" customHeight="1" x14ac:dyDescent="0.2">
      <c r="A258" s="37"/>
      <c r="B258" s="37" t="s">
        <v>31</v>
      </c>
      <c r="C258" s="37" t="s">
        <v>44</v>
      </c>
      <c r="D258" s="37" t="s">
        <v>104</v>
      </c>
      <c r="E258" s="37"/>
      <c r="F258" s="37" t="s">
        <v>106</v>
      </c>
      <c r="G258" s="1"/>
      <c r="H258" s="1">
        <v>11</v>
      </c>
      <c r="I258" s="1">
        <v>13</v>
      </c>
      <c r="J258" s="1">
        <v>13</v>
      </c>
      <c r="K258" s="1">
        <v>13</v>
      </c>
      <c r="L258" s="1">
        <v>8</v>
      </c>
      <c r="M258" s="1">
        <v>10</v>
      </c>
      <c r="N258" s="63">
        <v>9</v>
      </c>
      <c r="O258" s="63">
        <v>9</v>
      </c>
      <c r="P258" s="63">
        <v>8</v>
      </c>
      <c r="Q258" s="63">
        <v>10</v>
      </c>
      <c r="R258" s="31">
        <v>16</v>
      </c>
      <c r="S258" s="31">
        <v>23</v>
      </c>
      <c r="T258" s="31">
        <v>25</v>
      </c>
      <c r="U258" s="31">
        <v>18</v>
      </c>
      <c r="V258" s="31">
        <v>18</v>
      </c>
      <c r="W258" s="9">
        <v>24</v>
      </c>
      <c r="X258" s="57">
        <v>27</v>
      </c>
      <c r="Y258" s="57">
        <v>19</v>
      </c>
      <c r="Z258" s="57">
        <v>20</v>
      </c>
      <c r="AA258" s="57">
        <v>22</v>
      </c>
      <c r="AB258" s="63"/>
      <c r="AC258" s="63"/>
      <c r="AD258" s="63"/>
      <c r="AE258" s="63"/>
      <c r="AF258" s="63"/>
    </row>
    <row r="259" spans="1:37" s="8" customFormat="1" ht="12.75" customHeight="1" x14ac:dyDescent="0.2">
      <c r="A259" s="37"/>
      <c r="B259" s="37" t="s">
        <v>31</v>
      </c>
      <c r="C259" s="37" t="s">
        <v>256</v>
      </c>
      <c r="D259" s="37" t="s">
        <v>104</v>
      </c>
      <c r="E259" s="37" t="s">
        <v>105</v>
      </c>
      <c r="F259" s="37" t="s">
        <v>106</v>
      </c>
      <c r="G259" s="11" t="s">
        <v>25</v>
      </c>
      <c r="H259" s="1"/>
      <c r="I259" s="1"/>
      <c r="J259" s="1"/>
      <c r="K259" s="1"/>
      <c r="L259" s="1"/>
      <c r="M259" s="1"/>
      <c r="N259" s="63"/>
      <c r="O259" s="63"/>
      <c r="P259" s="63"/>
      <c r="Q259" s="63"/>
      <c r="R259" s="32"/>
      <c r="S259" s="32">
        <v>2</v>
      </c>
      <c r="T259" s="32">
        <v>2</v>
      </c>
      <c r="U259" s="32">
        <v>4</v>
      </c>
      <c r="V259" s="32"/>
      <c r="W259" s="9">
        <v>1</v>
      </c>
      <c r="X259" s="57">
        <v>1</v>
      </c>
      <c r="Y259" s="57"/>
      <c r="Z259" s="57">
        <v>1</v>
      </c>
      <c r="AA259" s="57">
        <v>1</v>
      </c>
      <c r="AB259" s="63"/>
      <c r="AC259" s="63"/>
      <c r="AD259" s="63"/>
      <c r="AE259" s="63"/>
      <c r="AF259" s="63"/>
    </row>
    <row r="260" spans="1:37" s="11" customFormat="1" x14ac:dyDescent="0.2">
      <c r="A260" s="37"/>
      <c r="B260" s="37" t="s">
        <v>31</v>
      </c>
      <c r="C260" s="37" t="s">
        <v>256</v>
      </c>
      <c r="D260" s="37" t="s">
        <v>104</v>
      </c>
      <c r="E260" s="37"/>
      <c r="F260" s="37" t="s">
        <v>106</v>
      </c>
      <c r="G260" s="11" t="s">
        <v>25</v>
      </c>
      <c r="H260" s="1"/>
      <c r="I260" s="1"/>
      <c r="J260" s="1"/>
      <c r="K260" s="1"/>
      <c r="L260" s="1"/>
      <c r="M260" s="1"/>
      <c r="N260" s="63"/>
      <c r="O260" s="63">
        <v>1</v>
      </c>
      <c r="P260" s="63"/>
      <c r="Q260" s="63">
        <v>2</v>
      </c>
      <c r="R260" s="31"/>
      <c r="S260" s="31">
        <v>2</v>
      </c>
      <c r="T260" s="31">
        <v>1</v>
      </c>
      <c r="U260" s="31">
        <v>3</v>
      </c>
      <c r="V260" s="31">
        <v>7</v>
      </c>
      <c r="W260" s="9">
        <v>8</v>
      </c>
      <c r="X260" s="57">
        <v>8</v>
      </c>
      <c r="Y260" s="57">
        <v>6</v>
      </c>
      <c r="Z260" s="57">
        <v>4</v>
      </c>
      <c r="AA260" s="57">
        <v>5</v>
      </c>
      <c r="AB260" s="63"/>
      <c r="AC260" s="63"/>
      <c r="AD260" s="63"/>
      <c r="AE260" s="63"/>
      <c r="AF260" s="63"/>
      <c r="AJ260" s="8"/>
      <c r="AK260" s="8"/>
    </row>
    <row r="261" spans="1:37" s="11" customFormat="1" x14ac:dyDescent="0.2">
      <c r="A261" s="39"/>
      <c r="B261" s="37"/>
      <c r="C261" s="37"/>
      <c r="D261" s="37"/>
      <c r="E261" s="38"/>
      <c r="F261" s="37"/>
      <c r="G261" s="56"/>
      <c r="H261" s="56"/>
      <c r="I261" s="56"/>
      <c r="J261" s="56"/>
      <c r="K261" s="56"/>
      <c r="L261" s="56"/>
      <c r="M261" s="56"/>
      <c r="N261" s="58"/>
      <c r="O261" s="58"/>
      <c r="P261" s="58"/>
      <c r="Q261" s="58"/>
      <c r="R261" s="9"/>
      <c r="S261" s="9"/>
      <c r="T261" s="9"/>
      <c r="U261" s="9"/>
      <c r="V261" s="9"/>
      <c r="W261" s="9"/>
      <c r="X261" s="57"/>
      <c r="Y261" s="57"/>
      <c r="Z261" s="57"/>
      <c r="AA261" s="57"/>
      <c r="AB261" s="58"/>
      <c r="AC261" s="58"/>
      <c r="AD261" s="58"/>
      <c r="AE261" s="58"/>
      <c r="AF261" s="58"/>
    </row>
    <row r="262" spans="1:37" s="11" customFormat="1" x14ac:dyDescent="0.2">
      <c r="A262" s="37"/>
      <c r="B262" s="12" t="s">
        <v>45</v>
      </c>
      <c r="C262" s="37" t="s">
        <v>256</v>
      </c>
      <c r="D262" s="12" t="s">
        <v>257</v>
      </c>
      <c r="E262" s="12"/>
      <c r="F262" s="12" t="s">
        <v>258</v>
      </c>
      <c r="G262" s="11" t="s">
        <v>25</v>
      </c>
      <c r="L262" s="1"/>
      <c r="M262" s="1"/>
      <c r="N262" s="63"/>
      <c r="O262" s="63"/>
      <c r="P262" s="63">
        <v>1</v>
      </c>
      <c r="Q262" s="63">
        <v>1</v>
      </c>
      <c r="R262" s="71">
        <v>1</v>
      </c>
      <c r="S262" s="71"/>
      <c r="T262" s="71">
        <v>1</v>
      </c>
      <c r="U262" s="34">
        <v>3</v>
      </c>
      <c r="V262" s="34">
        <v>11</v>
      </c>
      <c r="W262" s="9">
        <v>10</v>
      </c>
      <c r="X262" s="57">
        <v>13</v>
      </c>
      <c r="Y262" s="57">
        <v>7</v>
      </c>
      <c r="Z262" s="57">
        <f>8-6</f>
        <v>2</v>
      </c>
      <c r="AA262" s="57">
        <v>5</v>
      </c>
      <c r="AB262" s="63"/>
      <c r="AC262" s="63"/>
      <c r="AD262" s="63"/>
      <c r="AE262" s="63"/>
      <c r="AF262" s="63"/>
    </row>
    <row r="263" spans="1:37" s="23" customFormat="1" ht="12.75" customHeight="1" x14ac:dyDescent="0.2">
      <c r="A263" s="37"/>
      <c r="B263" s="12" t="s">
        <v>45</v>
      </c>
      <c r="C263" s="37" t="s">
        <v>256</v>
      </c>
      <c r="D263" s="12" t="s">
        <v>259</v>
      </c>
      <c r="E263" s="12"/>
      <c r="F263" s="12" t="s">
        <v>260</v>
      </c>
      <c r="G263" s="11" t="s">
        <v>25</v>
      </c>
      <c r="H263" s="11"/>
      <c r="I263" s="11"/>
      <c r="J263" s="11"/>
      <c r="K263" s="11"/>
      <c r="L263" s="1"/>
      <c r="M263" s="1">
        <v>1</v>
      </c>
      <c r="N263" s="63">
        <v>3</v>
      </c>
      <c r="O263" s="63">
        <v>5</v>
      </c>
      <c r="P263" s="63">
        <v>2</v>
      </c>
      <c r="Q263" s="63">
        <v>6</v>
      </c>
      <c r="R263" s="73">
        <v>10</v>
      </c>
      <c r="S263" s="71">
        <v>12</v>
      </c>
      <c r="T263" s="71">
        <v>14</v>
      </c>
      <c r="U263" s="34">
        <v>13</v>
      </c>
      <c r="V263" s="34">
        <v>10</v>
      </c>
      <c r="W263" s="9">
        <v>5</v>
      </c>
      <c r="X263" s="57">
        <v>16</v>
      </c>
      <c r="Y263" s="57">
        <v>20</v>
      </c>
      <c r="Z263" s="57">
        <f>16+3</f>
        <v>19</v>
      </c>
      <c r="AA263" s="57">
        <v>8</v>
      </c>
      <c r="AB263" s="63"/>
      <c r="AC263" s="63"/>
      <c r="AD263" s="63"/>
      <c r="AE263" s="63"/>
      <c r="AF263" s="63"/>
      <c r="AJ263" s="11"/>
      <c r="AK263" s="11"/>
    </row>
    <row r="264" spans="1:37" s="8" customFormat="1" ht="12.75" customHeight="1" x14ac:dyDescent="0.2">
      <c r="A264" s="37"/>
      <c r="B264" s="12" t="s">
        <v>45</v>
      </c>
      <c r="C264" s="37" t="s">
        <v>256</v>
      </c>
      <c r="D264" s="12" t="s">
        <v>261</v>
      </c>
      <c r="E264" s="12"/>
      <c r="F264" s="12" t="s">
        <v>262</v>
      </c>
      <c r="G264" s="11" t="s">
        <v>25</v>
      </c>
      <c r="H264" s="1"/>
      <c r="I264" s="1"/>
      <c r="J264" s="1"/>
      <c r="K264" s="1"/>
      <c r="L264" s="1"/>
      <c r="M264" s="1"/>
      <c r="N264" s="63"/>
      <c r="O264" s="63">
        <v>5</v>
      </c>
      <c r="P264" s="63">
        <v>11</v>
      </c>
      <c r="Q264" s="63">
        <v>13</v>
      </c>
      <c r="R264" s="73">
        <v>4</v>
      </c>
      <c r="S264" s="71">
        <v>2</v>
      </c>
      <c r="T264" s="71">
        <v>11</v>
      </c>
      <c r="U264" s="73">
        <v>15</v>
      </c>
      <c r="V264" s="73">
        <v>13</v>
      </c>
      <c r="W264" s="9">
        <v>12</v>
      </c>
      <c r="X264" s="73">
        <v>15</v>
      </c>
      <c r="Y264" s="73">
        <v>13</v>
      </c>
      <c r="Z264" s="73">
        <f>15+4</f>
        <v>19</v>
      </c>
      <c r="AA264" s="73">
        <v>6</v>
      </c>
      <c r="AB264" s="63"/>
      <c r="AC264" s="63"/>
      <c r="AD264" s="63"/>
      <c r="AE264" s="63"/>
      <c r="AF264" s="63"/>
      <c r="AJ264" s="23"/>
      <c r="AK264" s="23"/>
    </row>
    <row r="265" spans="1:37" s="23" customFormat="1" ht="12.75" customHeight="1" thickBot="1" x14ac:dyDescent="0.25">
      <c r="A265" s="12"/>
      <c r="B265" s="12" t="s">
        <v>45</v>
      </c>
      <c r="C265" s="12" t="s">
        <v>256</v>
      </c>
      <c r="D265" s="52" t="s">
        <v>263</v>
      </c>
      <c r="E265" s="12"/>
      <c r="F265" s="12" t="s">
        <v>264</v>
      </c>
      <c r="G265" s="11"/>
      <c r="H265" s="11">
        <v>11</v>
      </c>
      <c r="I265" s="11">
        <v>9</v>
      </c>
      <c r="J265" s="11">
        <v>2</v>
      </c>
      <c r="K265" s="11">
        <v>3</v>
      </c>
      <c r="L265" s="77">
        <v>11</v>
      </c>
      <c r="M265" s="77">
        <v>8</v>
      </c>
      <c r="N265" s="62">
        <v>17</v>
      </c>
      <c r="O265" s="62">
        <v>14</v>
      </c>
      <c r="P265" s="62">
        <v>8</v>
      </c>
      <c r="Q265" s="62">
        <v>7</v>
      </c>
      <c r="R265" s="9">
        <v>11</v>
      </c>
      <c r="S265" s="9">
        <v>12</v>
      </c>
      <c r="T265" s="9">
        <v>18</v>
      </c>
      <c r="U265" s="9">
        <v>16</v>
      </c>
      <c r="V265" s="9">
        <v>16</v>
      </c>
      <c r="W265" s="9">
        <v>10</v>
      </c>
      <c r="X265" s="9">
        <v>6</v>
      </c>
      <c r="Y265" s="9"/>
      <c r="Z265" s="9"/>
      <c r="AA265" s="9"/>
      <c r="AB265" s="62"/>
      <c r="AC265" s="62"/>
      <c r="AD265" s="62"/>
      <c r="AE265" s="62"/>
      <c r="AF265" s="62"/>
      <c r="AJ265" s="8"/>
      <c r="AK265" s="8"/>
    </row>
    <row r="266" spans="1:37" s="8" customFormat="1" ht="12.75" customHeight="1" thickTop="1" x14ac:dyDescent="0.2">
      <c r="A266" s="12"/>
      <c r="B266" s="12" t="s">
        <v>45</v>
      </c>
      <c r="C266" s="12" t="s">
        <v>256</v>
      </c>
      <c r="D266" s="12" t="s">
        <v>265</v>
      </c>
      <c r="E266" s="12"/>
      <c r="F266" s="44" t="s">
        <v>266</v>
      </c>
      <c r="G266" s="11"/>
      <c r="H266" s="17">
        <f t="shared" ref="H266:O266" si="91">SUM(H262:H265)</f>
        <v>11</v>
      </c>
      <c r="I266" s="17">
        <f t="shared" ref="I266" si="92">SUM(I262:I265)</f>
        <v>9</v>
      </c>
      <c r="J266" s="17">
        <f t="shared" ref="J266" si="93">SUM(J262:J265)</f>
        <v>2</v>
      </c>
      <c r="K266" s="17">
        <f t="shared" si="91"/>
        <v>3</v>
      </c>
      <c r="L266" s="17">
        <f t="shared" si="91"/>
        <v>11</v>
      </c>
      <c r="M266" s="17">
        <f t="shared" si="91"/>
        <v>9</v>
      </c>
      <c r="N266" s="17">
        <f t="shared" si="91"/>
        <v>20</v>
      </c>
      <c r="O266" s="17">
        <f t="shared" si="91"/>
        <v>24</v>
      </c>
      <c r="P266" s="17">
        <f t="shared" ref="P266" si="94">SUM(P262:P265)</f>
        <v>22</v>
      </c>
      <c r="Q266" s="17">
        <f t="shared" ref="Q266" si="95">SUM(Q262:Q265)</f>
        <v>27</v>
      </c>
      <c r="R266" s="17">
        <f t="shared" ref="R266:AA266" si="96">SUM(R262:R265)</f>
        <v>26</v>
      </c>
      <c r="S266" s="17">
        <f t="shared" si="96"/>
        <v>26</v>
      </c>
      <c r="T266" s="17">
        <f t="shared" si="96"/>
        <v>44</v>
      </c>
      <c r="U266" s="17">
        <f t="shared" si="96"/>
        <v>47</v>
      </c>
      <c r="V266" s="17">
        <f t="shared" si="96"/>
        <v>50</v>
      </c>
      <c r="W266" s="17">
        <f t="shared" si="96"/>
        <v>37</v>
      </c>
      <c r="X266" s="17">
        <f t="shared" si="96"/>
        <v>50</v>
      </c>
      <c r="Y266" s="17">
        <f t="shared" si="96"/>
        <v>40</v>
      </c>
      <c r="Z266" s="17">
        <f t="shared" si="96"/>
        <v>40</v>
      </c>
      <c r="AA266" s="17">
        <f t="shared" si="96"/>
        <v>19</v>
      </c>
      <c r="AB266" s="62"/>
      <c r="AC266" s="62"/>
      <c r="AD266" s="62"/>
      <c r="AE266" s="62"/>
      <c r="AF266" s="62"/>
      <c r="AJ266" s="23"/>
      <c r="AK266" s="23"/>
    </row>
    <row r="267" spans="1:37" s="11" customFormat="1" x14ac:dyDescent="0.2">
      <c r="A267" s="12"/>
      <c r="B267" s="12"/>
      <c r="C267" s="12"/>
      <c r="D267" s="12"/>
      <c r="E267" s="12"/>
      <c r="F267" s="44"/>
      <c r="N267" s="62"/>
      <c r="O267" s="62"/>
      <c r="P267" s="62"/>
      <c r="Q267" s="62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62"/>
      <c r="AC267" s="62"/>
      <c r="AD267" s="62"/>
      <c r="AE267" s="62"/>
      <c r="AF267" s="62"/>
      <c r="AJ267" s="8"/>
      <c r="AK267" s="8"/>
    </row>
    <row r="268" spans="1:37" s="11" customFormat="1" x14ac:dyDescent="0.2">
      <c r="A268" s="37"/>
      <c r="B268" s="37" t="s">
        <v>43</v>
      </c>
      <c r="C268" s="37" t="s">
        <v>44</v>
      </c>
      <c r="D268" s="2" t="s">
        <v>254</v>
      </c>
      <c r="E268" s="2"/>
      <c r="F268" s="37" t="s">
        <v>267</v>
      </c>
      <c r="G268" s="11" t="s">
        <v>25</v>
      </c>
      <c r="L268" s="1"/>
      <c r="M268" s="1"/>
      <c r="N268" s="63">
        <v>2</v>
      </c>
      <c r="O268" s="63"/>
      <c r="P268" s="62">
        <v>2</v>
      </c>
      <c r="Q268" s="62">
        <v>1</v>
      </c>
      <c r="R268" s="32">
        <v>2</v>
      </c>
      <c r="S268" s="32">
        <v>4</v>
      </c>
      <c r="T268" s="32">
        <v>4</v>
      </c>
      <c r="U268" s="32">
        <v>1</v>
      </c>
      <c r="V268" s="32"/>
      <c r="W268" s="9"/>
      <c r="X268" s="57"/>
      <c r="Y268" s="57"/>
      <c r="Z268" s="57"/>
      <c r="AA268" s="57"/>
      <c r="AB268" s="63"/>
      <c r="AC268" s="63"/>
      <c r="AD268" s="63"/>
      <c r="AE268" s="63"/>
      <c r="AF268" s="63"/>
    </row>
    <row r="269" spans="1:37" s="23" customFormat="1" ht="12.75" customHeight="1" x14ac:dyDescent="0.2">
      <c r="A269" s="37"/>
      <c r="B269" s="37" t="s">
        <v>43</v>
      </c>
      <c r="C269" s="37" t="s">
        <v>44</v>
      </c>
      <c r="D269" s="37" t="s">
        <v>117</v>
      </c>
      <c r="E269" s="37" t="s">
        <v>105</v>
      </c>
      <c r="F269" s="37" t="s">
        <v>118</v>
      </c>
      <c r="G269" s="11" t="s">
        <v>25</v>
      </c>
      <c r="H269" s="11"/>
      <c r="I269" s="11"/>
      <c r="J269" s="11"/>
      <c r="K269" s="11"/>
      <c r="L269" s="1"/>
      <c r="M269" s="1"/>
      <c r="N269" s="63"/>
      <c r="O269" s="63"/>
      <c r="P269" s="63"/>
      <c r="Q269" s="63"/>
      <c r="R269" s="32"/>
      <c r="S269" s="32"/>
      <c r="T269" s="32"/>
      <c r="U269" s="32"/>
      <c r="V269" s="32">
        <v>1</v>
      </c>
      <c r="W269" s="9">
        <v>2</v>
      </c>
      <c r="X269" s="57">
        <v>8</v>
      </c>
      <c r="Y269" s="57">
        <v>10</v>
      </c>
      <c r="Z269" s="57">
        <f>9+1</f>
        <v>10</v>
      </c>
      <c r="AA269" s="57">
        <v>4</v>
      </c>
      <c r="AB269" s="63"/>
      <c r="AC269" s="63"/>
      <c r="AD269" s="63"/>
      <c r="AE269" s="63"/>
      <c r="AF269" s="63"/>
      <c r="AJ269" s="11"/>
      <c r="AK269" s="11"/>
    </row>
    <row r="270" spans="1:37" s="8" customFormat="1" ht="12.75" customHeight="1" x14ac:dyDescent="0.2">
      <c r="A270" s="37"/>
      <c r="B270" s="37" t="s">
        <v>43</v>
      </c>
      <c r="C270" s="37" t="s">
        <v>44</v>
      </c>
      <c r="D270" s="37" t="s">
        <v>117</v>
      </c>
      <c r="E270" s="37"/>
      <c r="F270" s="37" t="s">
        <v>118</v>
      </c>
      <c r="G270" s="11" t="s">
        <v>25</v>
      </c>
      <c r="H270" s="1"/>
      <c r="I270" s="1"/>
      <c r="J270" s="1"/>
      <c r="K270" s="1"/>
      <c r="L270" s="1">
        <v>1</v>
      </c>
      <c r="M270" s="1">
        <v>3</v>
      </c>
      <c r="N270" s="63">
        <v>3</v>
      </c>
      <c r="O270" s="63">
        <v>5</v>
      </c>
      <c r="P270" s="63">
        <v>7</v>
      </c>
      <c r="Q270" s="63">
        <v>12</v>
      </c>
      <c r="R270" s="31">
        <v>14</v>
      </c>
      <c r="S270" s="31">
        <v>10</v>
      </c>
      <c r="T270" s="31">
        <v>6</v>
      </c>
      <c r="U270" s="31">
        <v>4</v>
      </c>
      <c r="V270" s="31">
        <v>12</v>
      </c>
      <c r="W270" s="9">
        <v>13</v>
      </c>
      <c r="X270" s="57">
        <v>8</v>
      </c>
      <c r="Y270" s="57">
        <v>8</v>
      </c>
      <c r="Z270" s="57">
        <v>7</v>
      </c>
      <c r="AA270" s="57">
        <v>1</v>
      </c>
      <c r="AB270" s="63"/>
      <c r="AC270" s="63"/>
      <c r="AD270" s="63"/>
      <c r="AE270" s="63"/>
      <c r="AF270" s="63"/>
      <c r="AJ270" s="23"/>
      <c r="AK270" s="23"/>
    </row>
    <row r="271" spans="1:37" s="23" customFormat="1" ht="12.75" customHeight="1" x14ac:dyDescent="0.2">
      <c r="A271" s="37"/>
      <c r="B271" s="37" t="s">
        <v>43</v>
      </c>
      <c r="C271" s="37" t="s">
        <v>256</v>
      </c>
      <c r="D271" s="37" t="s">
        <v>117</v>
      </c>
      <c r="E271" s="37" t="s">
        <v>105</v>
      </c>
      <c r="F271" s="37" t="s">
        <v>118</v>
      </c>
      <c r="G271" s="11" t="s">
        <v>25</v>
      </c>
      <c r="H271" s="1"/>
      <c r="I271" s="1"/>
      <c r="J271" s="1"/>
      <c r="K271" s="1"/>
      <c r="L271" s="1"/>
      <c r="M271" s="1"/>
      <c r="N271" s="63"/>
      <c r="O271" s="63"/>
      <c r="P271" s="63">
        <v>1</v>
      </c>
      <c r="Q271" s="63">
        <v>2</v>
      </c>
      <c r="R271" s="32">
        <v>6</v>
      </c>
      <c r="S271" s="32">
        <v>4</v>
      </c>
      <c r="T271" s="32">
        <v>3</v>
      </c>
      <c r="U271" s="32">
        <v>6</v>
      </c>
      <c r="V271" s="32">
        <v>6</v>
      </c>
      <c r="W271" s="9">
        <v>5</v>
      </c>
      <c r="X271" s="57">
        <v>4</v>
      </c>
      <c r="Y271" s="57">
        <v>2</v>
      </c>
      <c r="Z271" s="57">
        <v>3</v>
      </c>
      <c r="AA271" s="57">
        <v>3</v>
      </c>
      <c r="AB271" s="63"/>
      <c r="AC271" s="63"/>
      <c r="AD271" s="63"/>
      <c r="AE271" s="63"/>
      <c r="AF271" s="63"/>
      <c r="AJ271" s="8"/>
      <c r="AK271" s="8"/>
    </row>
    <row r="272" spans="1:37" s="8" customFormat="1" ht="12.75" customHeight="1" x14ac:dyDescent="0.2">
      <c r="A272" s="37"/>
      <c r="B272" s="37" t="s">
        <v>43</v>
      </c>
      <c r="C272" s="37" t="s">
        <v>256</v>
      </c>
      <c r="D272" s="37" t="s">
        <v>117</v>
      </c>
      <c r="E272" s="38"/>
      <c r="F272" s="37" t="s">
        <v>118</v>
      </c>
      <c r="G272" s="11" t="s">
        <v>25</v>
      </c>
      <c r="H272" s="1"/>
      <c r="I272" s="1"/>
      <c r="J272" s="1"/>
      <c r="K272" s="1"/>
      <c r="L272" s="1"/>
      <c r="M272" s="1"/>
      <c r="N272" s="63">
        <v>4</v>
      </c>
      <c r="O272" s="63">
        <v>3</v>
      </c>
      <c r="P272" s="63">
        <v>2</v>
      </c>
      <c r="Q272" s="63">
        <v>4</v>
      </c>
      <c r="R272" s="31">
        <v>8</v>
      </c>
      <c r="S272" s="31">
        <v>12</v>
      </c>
      <c r="T272" s="31">
        <v>7</v>
      </c>
      <c r="U272" s="31">
        <v>5</v>
      </c>
      <c r="V272" s="31">
        <v>11</v>
      </c>
      <c r="W272" s="9">
        <v>12</v>
      </c>
      <c r="X272" s="57">
        <v>11</v>
      </c>
      <c r="Y272" s="57">
        <v>12</v>
      </c>
      <c r="Z272" s="57">
        <v>7</v>
      </c>
      <c r="AA272" s="57">
        <v>7</v>
      </c>
      <c r="AB272" s="63"/>
      <c r="AC272" s="63"/>
      <c r="AD272" s="63"/>
      <c r="AE272" s="63"/>
      <c r="AF272" s="63"/>
      <c r="AJ272" s="23"/>
      <c r="AK272" s="23"/>
    </row>
    <row r="273" spans="1:37" s="8" customFormat="1" ht="12.75" customHeight="1" x14ac:dyDescent="0.2">
      <c r="A273" s="12"/>
      <c r="B273" s="13" t="s">
        <v>69</v>
      </c>
      <c r="C273" s="12"/>
      <c r="D273" s="12"/>
      <c r="E273" s="12"/>
      <c r="F273" s="44"/>
      <c r="G273" s="11"/>
      <c r="H273" s="11"/>
      <c r="I273" s="11"/>
      <c r="J273" s="11"/>
      <c r="K273" s="11"/>
      <c r="L273" s="11"/>
      <c r="M273" s="11"/>
      <c r="N273" s="62"/>
      <c r="O273" s="62"/>
      <c r="P273" s="62"/>
      <c r="Q273" s="62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62"/>
      <c r="AC273" s="62"/>
      <c r="AD273" s="62"/>
      <c r="AE273" s="62"/>
      <c r="AF273" s="62"/>
    </row>
    <row r="274" spans="1:37" s="8" customFormat="1" ht="12.75" customHeight="1" x14ac:dyDescent="0.2">
      <c r="A274" s="37"/>
      <c r="B274" s="37" t="s">
        <v>268</v>
      </c>
      <c r="C274" s="37" t="s">
        <v>44</v>
      </c>
      <c r="D274" s="2" t="s">
        <v>254</v>
      </c>
      <c r="E274" s="2"/>
      <c r="F274" s="37" t="s">
        <v>269</v>
      </c>
      <c r="G274" s="11"/>
      <c r="H274" s="11">
        <v>1</v>
      </c>
      <c r="I274" s="11">
        <v>1</v>
      </c>
      <c r="J274" s="11">
        <v>2</v>
      </c>
      <c r="K274" s="11">
        <v>3</v>
      </c>
      <c r="L274" s="1"/>
      <c r="M274" s="1">
        <v>1</v>
      </c>
      <c r="N274" s="63">
        <v>2</v>
      </c>
      <c r="O274" s="63">
        <v>3</v>
      </c>
      <c r="P274" s="62">
        <v>2</v>
      </c>
      <c r="Q274" s="62">
        <v>4</v>
      </c>
      <c r="R274" s="32">
        <v>7</v>
      </c>
      <c r="S274" s="32">
        <v>8</v>
      </c>
      <c r="T274" s="32">
        <v>3</v>
      </c>
      <c r="U274" s="32">
        <v>4</v>
      </c>
      <c r="V274" s="58"/>
      <c r="W274" s="9"/>
      <c r="X274" s="57"/>
      <c r="Y274" s="57"/>
      <c r="Z274" s="57"/>
      <c r="AA274" s="57"/>
      <c r="AB274" s="63"/>
      <c r="AC274" s="63"/>
      <c r="AD274" s="63"/>
      <c r="AE274" s="63"/>
      <c r="AF274" s="63"/>
    </row>
    <row r="275" spans="1:37" s="23" customFormat="1" ht="12.75" customHeight="1" x14ac:dyDescent="0.2">
      <c r="A275" s="37"/>
      <c r="B275" s="37" t="s">
        <v>268</v>
      </c>
      <c r="C275" s="37" t="s">
        <v>44</v>
      </c>
      <c r="D275" s="37" t="s">
        <v>119</v>
      </c>
      <c r="E275" s="37" t="s">
        <v>105</v>
      </c>
      <c r="F275" s="37" t="s">
        <v>120</v>
      </c>
      <c r="G275" s="11"/>
      <c r="H275" s="11"/>
      <c r="I275" s="11"/>
      <c r="J275" s="11"/>
      <c r="K275" s="11"/>
      <c r="L275" s="1"/>
      <c r="M275" s="1"/>
      <c r="N275" s="63"/>
      <c r="O275" s="63"/>
      <c r="P275" s="63"/>
      <c r="Q275" s="63"/>
      <c r="R275" s="58"/>
      <c r="S275" s="58"/>
      <c r="T275" s="58"/>
      <c r="U275" s="58"/>
      <c r="V275" s="58">
        <v>1</v>
      </c>
      <c r="W275" s="9">
        <v>5</v>
      </c>
      <c r="X275" s="57">
        <v>9</v>
      </c>
      <c r="Y275" s="57">
        <v>18</v>
      </c>
      <c r="Z275" s="57">
        <f>12+1</f>
        <v>13</v>
      </c>
      <c r="AA275" s="57">
        <v>5</v>
      </c>
      <c r="AB275" s="63"/>
      <c r="AC275" s="63"/>
      <c r="AD275" s="63"/>
      <c r="AE275" s="63"/>
      <c r="AF275" s="63"/>
      <c r="AJ275" s="8"/>
      <c r="AK275" s="8"/>
    </row>
    <row r="276" spans="1:37" s="8" customFormat="1" ht="12.75" customHeight="1" x14ac:dyDescent="0.2">
      <c r="A276" s="37"/>
      <c r="B276" s="37" t="s">
        <v>268</v>
      </c>
      <c r="C276" s="37" t="s">
        <v>44</v>
      </c>
      <c r="D276" s="37" t="s">
        <v>119</v>
      </c>
      <c r="E276" s="37"/>
      <c r="F276" s="37" t="s">
        <v>120</v>
      </c>
      <c r="G276" s="11"/>
      <c r="H276" s="11">
        <v>2</v>
      </c>
      <c r="I276" s="11"/>
      <c r="J276" s="11">
        <v>3</v>
      </c>
      <c r="K276" s="11">
        <v>4</v>
      </c>
      <c r="L276" s="1">
        <v>4</v>
      </c>
      <c r="M276" s="1">
        <v>6</v>
      </c>
      <c r="N276" s="63">
        <v>6</v>
      </c>
      <c r="O276" s="63">
        <v>4</v>
      </c>
      <c r="P276" s="63">
        <v>4</v>
      </c>
      <c r="Q276" s="63">
        <v>8</v>
      </c>
      <c r="R276" s="31">
        <v>14</v>
      </c>
      <c r="S276" s="31">
        <v>14</v>
      </c>
      <c r="T276" s="31">
        <v>10</v>
      </c>
      <c r="U276" s="31">
        <v>11</v>
      </c>
      <c r="V276" s="31">
        <v>15</v>
      </c>
      <c r="W276" s="9">
        <v>14</v>
      </c>
      <c r="X276" s="57">
        <v>15</v>
      </c>
      <c r="Y276" s="57">
        <v>8</v>
      </c>
      <c r="Z276" s="57">
        <f>14+1</f>
        <v>15</v>
      </c>
      <c r="AA276" s="57">
        <v>35</v>
      </c>
      <c r="AB276" s="63"/>
      <c r="AC276" s="63"/>
      <c r="AD276" s="63"/>
      <c r="AE276" s="63"/>
      <c r="AF276" s="63"/>
      <c r="AJ276" s="23"/>
      <c r="AK276" s="23"/>
    </row>
    <row r="277" spans="1:37" s="23" customFormat="1" ht="12.75" customHeight="1" x14ac:dyDescent="0.2">
      <c r="A277" s="37"/>
      <c r="B277" s="37" t="s">
        <v>268</v>
      </c>
      <c r="C277" s="37" t="s">
        <v>256</v>
      </c>
      <c r="D277" s="37" t="s">
        <v>119</v>
      </c>
      <c r="E277" s="37" t="s">
        <v>105</v>
      </c>
      <c r="F277" s="37" t="s">
        <v>120</v>
      </c>
      <c r="G277" s="11"/>
      <c r="H277" s="11"/>
      <c r="I277" s="11"/>
      <c r="J277" s="11"/>
      <c r="K277" s="11"/>
      <c r="L277" s="1"/>
      <c r="M277" s="1"/>
      <c r="N277" s="63"/>
      <c r="O277" s="63">
        <v>1</v>
      </c>
      <c r="P277" s="63"/>
      <c r="Q277" s="63"/>
      <c r="R277" s="58">
        <v>1</v>
      </c>
      <c r="S277" s="58">
        <v>1</v>
      </c>
      <c r="T277" s="58"/>
      <c r="U277" s="58"/>
      <c r="V277" s="58">
        <v>1</v>
      </c>
      <c r="W277" s="9">
        <v>1</v>
      </c>
      <c r="X277" s="57">
        <v>1</v>
      </c>
      <c r="Y277" s="57">
        <v>3</v>
      </c>
      <c r="Z277" s="57">
        <v>5</v>
      </c>
      <c r="AA277" s="57">
        <v>2</v>
      </c>
      <c r="AB277" s="63"/>
      <c r="AC277" s="63"/>
      <c r="AD277" s="63"/>
      <c r="AE277" s="63"/>
      <c r="AF277" s="63"/>
      <c r="AJ277" s="8"/>
      <c r="AK277" s="8"/>
    </row>
    <row r="278" spans="1:37" s="8" customFormat="1" ht="12.75" customHeight="1" x14ac:dyDescent="0.2">
      <c r="A278" s="37"/>
      <c r="B278" s="37" t="s">
        <v>268</v>
      </c>
      <c r="C278" s="37" t="s">
        <v>256</v>
      </c>
      <c r="D278" s="37" t="s">
        <v>119</v>
      </c>
      <c r="E278" s="37"/>
      <c r="F278" s="37" t="s">
        <v>120</v>
      </c>
      <c r="G278" s="11"/>
      <c r="H278" s="11"/>
      <c r="I278" s="11"/>
      <c r="J278" s="11"/>
      <c r="K278" s="11">
        <v>1</v>
      </c>
      <c r="L278" s="1"/>
      <c r="M278" s="1">
        <v>2</v>
      </c>
      <c r="N278" s="63">
        <v>2</v>
      </c>
      <c r="O278" s="63"/>
      <c r="P278" s="63">
        <v>2</v>
      </c>
      <c r="Q278" s="63"/>
      <c r="R278" s="31">
        <v>3</v>
      </c>
      <c r="S278" s="31">
        <v>3</v>
      </c>
      <c r="T278" s="31">
        <v>1</v>
      </c>
      <c r="U278" s="31">
        <v>3</v>
      </c>
      <c r="V278" s="31">
        <v>4</v>
      </c>
      <c r="W278" s="9">
        <v>5</v>
      </c>
      <c r="X278" s="57">
        <v>9</v>
      </c>
      <c r="Y278" s="57">
        <v>6</v>
      </c>
      <c r="Z278" s="57">
        <f>8-1</f>
        <v>7</v>
      </c>
      <c r="AA278" s="57">
        <v>13</v>
      </c>
      <c r="AB278" s="63"/>
      <c r="AC278" s="63"/>
      <c r="AD278" s="63"/>
      <c r="AE278" s="63"/>
      <c r="AF278" s="63"/>
      <c r="AJ278" s="23"/>
      <c r="AK278" s="23"/>
    </row>
    <row r="279" spans="1:37" s="8" customFormat="1" ht="12.75" customHeight="1" x14ac:dyDescent="0.2">
      <c r="A279" s="37"/>
      <c r="B279" s="37"/>
      <c r="C279" s="37"/>
      <c r="D279" s="37"/>
      <c r="E279" s="37"/>
      <c r="F279" s="37"/>
      <c r="G279" s="11"/>
      <c r="H279" s="11"/>
      <c r="I279" s="11"/>
      <c r="J279" s="11"/>
      <c r="K279" s="11"/>
      <c r="L279" s="11"/>
      <c r="M279" s="11"/>
      <c r="N279" s="63"/>
      <c r="O279" s="63"/>
      <c r="P279" s="63"/>
      <c r="Q279" s="63"/>
      <c r="R279" s="31"/>
      <c r="S279" s="31"/>
      <c r="T279" s="31"/>
      <c r="U279" s="31"/>
      <c r="V279" s="31"/>
      <c r="W279" s="9"/>
      <c r="X279" s="57"/>
      <c r="Y279" s="57"/>
      <c r="Z279" s="57"/>
      <c r="AA279" s="57"/>
      <c r="AB279" s="63"/>
      <c r="AC279" s="63"/>
      <c r="AD279" s="63"/>
      <c r="AE279" s="63"/>
      <c r="AF279" s="63"/>
    </row>
    <row r="280" spans="1:37" ht="12" customHeight="1" x14ac:dyDescent="0.2">
      <c r="A280" s="37"/>
      <c r="B280" s="37" t="s">
        <v>82</v>
      </c>
      <c r="C280" s="37" t="s">
        <v>44</v>
      </c>
      <c r="D280" s="37" t="s">
        <v>254</v>
      </c>
      <c r="E280" s="37"/>
      <c r="F280" s="37" t="s">
        <v>270</v>
      </c>
      <c r="G280" s="11"/>
      <c r="H280" s="11"/>
      <c r="I280" s="11"/>
      <c r="J280" s="11"/>
      <c r="K280" s="11"/>
      <c r="L280" s="1">
        <v>2</v>
      </c>
      <c r="M280" s="1">
        <v>1</v>
      </c>
      <c r="N280" s="63"/>
      <c r="O280" s="63"/>
      <c r="P280" s="63"/>
      <c r="Q280" s="63"/>
      <c r="R280" s="31"/>
      <c r="S280" s="31">
        <v>3</v>
      </c>
      <c r="T280" s="31">
        <v>2</v>
      </c>
      <c r="U280" s="31"/>
      <c r="V280" s="31"/>
      <c r="W280" s="9"/>
      <c r="X280" s="57"/>
      <c r="Y280" s="57"/>
      <c r="Z280" s="57"/>
      <c r="AA280" s="57"/>
      <c r="AB280" s="63"/>
      <c r="AC280" s="63"/>
      <c r="AD280" s="63"/>
      <c r="AE280" s="63"/>
      <c r="AF280" s="63"/>
      <c r="AJ280" s="8"/>
      <c r="AK280" s="8"/>
    </row>
    <row r="281" spans="1:37" s="23" customFormat="1" ht="12.75" customHeight="1" x14ac:dyDescent="0.2">
      <c r="A281" s="37"/>
      <c r="B281" s="37" t="s">
        <v>82</v>
      </c>
      <c r="C281" s="37" t="s">
        <v>44</v>
      </c>
      <c r="D281" s="37" t="s">
        <v>271</v>
      </c>
      <c r="E281" s="37" t="s">
        <v>105</v>
      </c>
      <c r="F281" s="37" t="s">
        <v>122</v>
      </c>
      <c r="G281" s="8"/>
      <c r="H281" s="8"/>
      <c r="I281" s="8"/>
      <c r="J281" s="8"/>
      <c r="K281" s="8"/>
      <c r="L281" s="1"/>
      <c r="M281" s="1"/>
      <c r="N281" s="63"/>
      <c r="O281" s="63"/>
      <c r="P281" s="63"/>
      <c r="Q281" s="63"/>
      <c r="R281" s="32"/>
      <c r="S281" s="32"/>
      <c r="T281" s="32"/>
      <c r="U281" s="32"/>
      <c r="V281" s="58"/>
      <c r="W281" s="9"/>
      <c r="X281" s="57">
        <v>1</v>
      </c>
      <c r="Y281" s="57">
        <v>5</v>
      </c>
      <c r="Z281" s="57">
        <v>6</v>
      </c>
      <c r="AA281" s="57">
        <v>3</v>
      </c>
      <c r="AB281" s="63"/>
      <c r="AC281" s="63"/>
      <c r="AD281" s="63"/>
      <c r="AE281" s="63"/>
      <c r="AF281" s="63"/>
      <c r="AJ281" s="1"/>
      <c r="AK281" s="1"/>
    </row>
    <row r="282" spans="1:37" s="8" customFormat="1" ht="12.75" customHeight="1" x14ac:dyDescent="0.2">
      <c r="A282" s="37"/>
      <c r="B282" s="37" t="s">
        <v>82</v>
      </c>
      <c r="C282" s="37" t="s">
        <v>44</v>
      </c>
      <c r="D282" s="37" t="s">
        <v>271</v>
      </c>
      <c r="E282" s="37"/>
      <c r="F282" s="37" t="s">
        <v>122</v>
      </c>
      <c r="G282" s="1"/>
      <c r="H282" s="1"/>
      <c r="I282" s="1"/>
      <c r="J282" s="1"/>
      <c r="K282" s="1">
        <v>3</v>
      </c>
      <c r="L282" s="1">
        <v>1</v>
      </c>
      <c r="M282" s="1"/>
      <c r="N282" s="63"/>
      <c r="O282" s="63">
        <v>1</v>
      </c>
      <c r="P282" s="63">
        <v>1</v>
      </c>
      <c r="Q282" s="63">
        <v>2</v>
      </c>
      <c r="R282" s="31">
        <v>2</v>
      </c>
      <c r="S282" s="31">
        <v>2</v>
      </c>
      <c r="T282" s="31">
        <v>4</v>
      </c>
      <c r="U282" s="31">
        <v>4</v>
      </c>
      <c r="V282" s="31">
        <v>1</v>
      </c>
      <c r="W282" s="9">
        <v>2</v>
      </c>
      <c r="X282" s="57">
        <v>4</v>
      </c>
      <c r="Y282" s="57">
        <v>1</v>
      </c>
      <c r="Z282" s="57"/>
      <c r="AA282" s="57">
        <v>1</v>
      </c>
      <c r="AB282" s="63"/>
      <c r="AC282" s="63"/>
      <c r="AD282" s="63"/>
      <c r="AE282" s="63"/>
      <c r="AF282" s="63"/>
      <c r="AJ282" s="23"/>
      <c r="AK282" s="23"/>
    </row>
    <row r="283" spans="1:37" s="23" customFormat="1" ht="12.75" customHeight="1" x14ac:dyDescent="0.2">
      <c r="A283" s="37"/>
      <c r="B283" s="37" t="s">
        <v>82</v>
      </c>
      <c r="C283" s="37" t="s">
        <v>256</v>
      </c>
      <c r="D283" s="37" t="s">
        <v>271</v>
      </c>
      <c r="E283" s="37" t="s">
        <v>105</v>
      </c>
      <c r="F283" s="37" t="s">
        <v>122</v>
      </c>
      <c r="G283" s="11" t="s">
        <v>25</v>
      </c>
      <c r="H283" s="11"/>
      <c r="I283" s="11"/>
      <c r="J283" s="11"/>
      <c r="K283" s="11"/>
      <c r="L283" s="1"/>
      <c r="M283" s="1"/>
      <c r="N283" s="63"/>
      <c r="O283" s="63"/>
      <c r="P283" s="63"/>
      <c r="Q283" s="63"/>
      <c r="R283" s="32"/>
      <c r="S283" s="32">
        <v>1</v>
      </c>
      <c r="T283" s="32"/>
      <c r="U283" s="32"/>
      <c r="V283" s="32"/>
      <c r="W283" s="9">
        <v>1</v>
      </c>
      <c r="X283" s="57">
        <v>1</v>
      </c>
      <c r="Y283" s="57"/>
      <c r="Z283" s="57"/>
      <c r="AA283" s="57"/>
      <c r="AB283" s="63"/>
      <c r="AC283" s="63"/>
      <c r="AD283" s="63"/>
      <c r="AE283" s="63"/>
      <c r="AF283" s="63"/>
      <c r="AJ283" s="8"/>
      <c r="AK283" s="8"/>
    </row>
    <row r="284" spans="1:37" s="8" customFormat="1" ht="12.75" customHeight="1" x14ac:dyDescent="0.2">
      <c r="A284" s="37"/>
      <c r="B284" s="37" t="s">
        <v>82</v>
      </c>
      <c r="C284" s="37" t="s">
        <v>256</v>
      </c>
      <c r="D284" s="37" t="s">
        <v>271</v>
      </c>
      <c r="E284" s="37"/>
      <c r="F284" s="37" t="s">
        <v>122</v>
      </c>
      <c r="G284" s="11" t="s">
        <v>25</v>
      </c>
      <c r="H284" s="1"/>
      <c r="I284" s="1"/>
      <c r="J284" s="1"/>
      <c r="K284" s="1"/>
      <c r="L284" s="1"/>
      <c r="M284" s="1"/>
      <c r="N284" s="63"/>
      <c r="O284" s="63"/>
      <c r="P284" s="63"/>
      <c r="Q284" s="63"/>
      <c r="R284" s="31">
        <v>1</v>
      </c>
      <c r="S284" s="31"/>
      <c r="T284" s="31">
        <v>1</v>
      </c>
      <c r="U284" s="31">
        <v>1</v>
      </c>
      <c r="V284" s="31">
        <v>1</v>
      </c>
      <c r="W284" s="9"/>
      <c r="X284" s="34">
        <v>2</v>
      </c>
      <c r="Y284" s="34">
        <v>2</v>
      </c>
      <c r="Z284" s="34">
        <v>1</v>
      </c>
      <c r="AA284" s="34">
        <v>1</v>
      </c>
      <c r="AB284" s="63"/>
      <c r="AC284" s="63"/>
      <c r="AD284" s="63"/>
      <c r="AE284" s="63"/>
      <c r="AF284" s="63"/>
      <c r="AJ284" s="23"/>
      <c r="AK284" s="23"/>
    </row>
    <row r="285" spans="1:37" s="8" customFormat="1" ht="12.75" customHeight="1" x14ac:dyDescent="0.2">
      <c r="A285" s="38"/>
      <c r="B285" s="38"/>
      <c r="C285" s="38"/>
      <c r="D285" s="38"/>
      <c r="E285" s="38"/>
      <c r="F285" s="38"/>
      <c r="G285" s="11"/>
      <c r="H285" s="11"/>
      <c r="I285" s="11"/>
      <c r="J285" s="11"/>
      <c r="K285" s="11"/>
      <c r="L285" s="11"/>
      <c r="M285" s="11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</row>
    <row r="286" spans="1:37" s="8" customFormat="1" ht="12.75" customHeight="1" x14ac:dyDescent="0.2">
      <c r="A286" s="37"/>
      <c r="B286" s="37" t="s">
        <v>88</v>
      </c>
      <c r="C286" s="37" t="s">
        <v>44</v>
      </c>
      <c r="D286" s="2" t="s">
        <v>254</v>
      </c>
      <c r="E286" s="2"/>
      <c r="F286" s="37" t="s">
        <v>272</v>
      </c>
      <c r="G286" s="11" t="s">
        <v>25</v>
      </c>
      <c r="H286" s="11"/>
      <c r="I286" s="11"/>
      <c r="J286" s="11"/>
      <c r="K286" s="11"/>
      <c r="L286" s="1"/>
      <c r="M286" s="1"/>
      <c r="N286" s="63"/>
      <c r="O286" s="63"/>
      <c r="P286" s="63"/>
      <c r="Q286" s="63">
        <v>2</v>
      </c>
      <c r="R286" s="32">
        <v>2</v>
      </c>
      <c r="S286" s="32">
        <v>1</v>
      </c>
      <c r="T286" s="32">
        <v>1</v>
      </c>
      <c r="U286" s="32"/>
      <c r="V286" s="58"/>
      <c r="W286" s="9"/>
      <c r="X286" s="57"/>
      <c r="Y286" s="57"/>
      <c r="Z286" s="57"/>
      <c r="AA286" s="62"/>
      <c r="AB286" s="63"/>
      <c r="AC286" s="63"/>
      <c r="AD286" s="63"/>
      <c r="AE286" s="63"/>
      <c r="AF286" s="63"/>
    </row>
    <row r="287" spans="1:37" s="23" customFormat="1" ht="12.75" customHeight="1" x14ac:dyDescent="0.2">
      <c r="A287" s="37"/>
      <c r="B287" s="37" t="s">
        <v>88</v>
      </c>
      <c r="C287" s="37" t="s">
        <v>44</v>
      </c>
      <c r="D287" s="37" t="s">
        <v>123</v>
      </c>
      <c r="E287" s="37" t="s">
        <v>105</v>
      </c>
      <c r="F287" s="37" t="s">
        <v>124</v>
      </c>
      <c r="G287" s="11" t="s">
        <v>25</v>
      </c>
      <c r="H287" s="11"/>
      <c r="I287" s="11"/>
      <c r="J287" s="11"/>
      <c r="K287" s="11"/>
      <c r="L287" s="1"/>
      <c r="M287" s="1"/>
      <c r="N287" s="63"/>
      <c r="O287" s="63"/>
      <c r="P287" s="63"/>
      <c r="Q287" s="63"/>
      <c r="R287" s="32"/>
      <c r="S287" s="32"/>
      <c r="T287" s="32"/>
      <c r="U287" s="32"/>
      <c r="V287" s="58"/>
      <c r="W287" s="9"/>
      <c r="X287" s="57">
        <v>1</v>
      </c>
      <c r="Y287" s="57">
        <v>2</v>
      </c>
      <c r="Z287" s="57">
        <f>2-1</f>
        <v>1</v>
      </c>
      <c r="AA287" s="62">
        <v>1</v>
      </c>
      <c r="AB287" s="63"/>
      <c r="AC287" s="63"/>
      <c r="AD287" s="63"/>
      <c r="AE287" s="63"/>
      <c r="AF287" s="63"/>
      <c r="AJ287" s="8"/>
      <c r="AK287" s="8"/>
    </row>
    <row r="288" spans="1:37" s="8" customFormat="1" ht="12.75" customHeight="1" x14ac:dyDescent="0.2">
      <c r="A288" s="37"/>
      <c r="B288" s="37" t="s">
        <v>88</v>
      </c>
      <c r="C288" s="37" t="s">
        <v>44</v>
      </c>
      <c r="D288" s="37" t="s">
        <v>123</v>
      </c>
      <c r="E288" s="37"/>
      <c r="F288" s="37" t="s">
        <v>124</v>
      </c>
      <c r="G288" s="11" t="s">
        <v>25</v>
      </c>
      <c r="H288" s="11"/>
      <c r="I288" s="11"/>
      <c r="J288" s="11"/>
      <c r="K288" s="11"/>
      <c r="L288" s="1"/>
      <c r="M288" s="1"/>
      <c r="N288" s="63"/>
      <c r="O288" s="63">
        <v>1</v>
      </c>
      <c r="P288" s="63">
        <v>2</v>
      </c>
      <c r="Q288" s="63"/>
      <c r="R288" s="31">
        <v>2</v>
      </c>
      <c r="S288" s="31">
        <v>2</v>
      </c>
      <c r="T288" s="31">
        <v>2</v>
      </c>
      <c r="U288" s="31">
        <v>1</v>
      </c>
      <c r="V288" s="31">
        <v>3</v>
      </c>
      <c r="W288" s="9">
        <v>4</v>
      </c>
      <c r="X288" s="57">
        <v>2</v>
      </c>
      <c r="Y288" s="57">
        <v>3</v>
      </c>
      <c r="Z288" s="57">
        <v>1</v>
      </c>
      <c r="AA288" s="62">
        <v>3</v>
      </c>
      <c r="AB288" s="63"/>
      <c r="AC288" s="63"/>
      <c r="AD288" s="63"/>
      <c r="AE288" s="63"/>
      <c r="AF288" s="63"/>
      <c r="AJ288" s="23"/>
      <c r="AK288" s="23"/>
    </row>
    <row r="289" spans="1:37" s="23" customFormat="1" ht="12.75" customHeight="1" x14ac:dyDescent="0.2">
      <c r="A289" s="37"/>
      <c r="B289" s="37" t="s">
        <v>88</v>
      </c>
      <c r="C289" s="37" t="s">
        <v>256</v>
      </c>
      <c r="D289" s="37" t="s">
        <v>123</v>
      </c>
      <c r="E289" s="37" t="s">
        <v>105</v>
      </c>
      <c r="F289" s="37" t="s">
        <v>124</v>
      </c>
      <c r="G289" s="11" t="s">
        <v>25</v>
      </c>
      <c r="H289" s="11"/>
      <c r="I289" s="11"/>
      <c r="J289" s="11"/>
      <c r="K289" s="11"/>
      <c r="L289" s="1"/>
      <c r="M289" s="1"/>
      <c r="N289" s="63"/>
      <c r="O289" s="63"/>
      <c r="P289" s="63"/>
      <c r="Q289" s="63">
        <v>1</v>
      </c>
      <c r="R289" s="32">
        <v>1</v>
      </c>
      <c r="S289" s="32"/>
      <c r="T289" s="32"/>
      <c r="U289" s="32">
        <v>1</v>
      </c>
      <c r="V289" s="32">
        <v>1</v>
      </c>
      <c r="W289" s="9">
        <v>2</v>
      </c>
      <c r="X289" s="57">
        <v>1</v>
      </c>
      <c r="Y289" s="57">
        <v>1</v>
      </c>
      <c r="Z289" s="57">
        <v>3</v>
      </c>
      <c r="AA289" s="57"/>
      <c r="AB289" s="63"/>
      <c r="AC289" s="63"/>
      <c r="AD289" s="63"/>
      <c r="AE289" s="63"/>
      <c r="AF289" s="63"/>
      <c r="AJ289" s="8"/>
      <c r="AK289" s="8"/>
    </row>
    <row r="290" spans="1:37" s="8" customFormat="1" ht="12.75" customHeight="1" x14ac:dyDescent="0.2">
      <c r="A290" s="37"/>
      <c r="B290" s="37" t="s">
        <v>88</v>
      </c>
      <c r="C290" s="37" t="s">
        <v>256</v>
      </c>
      <c r="D290" s="37" t="s">
        <v>123</v>
      </c>
      <c r="E290" s="37"/>
      <c r="F290" s="37" t="s">
        <v>124</v>
      </c>
      <c r="G290" s="11" t="s">
        <v>25</v>
      </c>
      <c r="H290" s="11"/>
      <c r="I290" s="11"/>
      <c r="J290" s="11"/>
      <c r="K290" s="11"/>
      <c r="L290" s="1"/>
      <c r="M290" s="1"/>
      <c r="N290" s="63">
        <v>2</v>
      </c>
      <c r="O290" s="63">
        <v>3</v>
      </c>
      <c r="P290" s="63">
        <v>2</v>
      </c>
      <c r="Q290" s="63">
        <v>1</v>
      </c>
      <c r="R290" s="31">
        <v>2</v>
      </c>
      <c r="S290" s="31">
        <v>3</v>
      </c>
      <c r="T290" s="31">
        <v>2</v>
      </c>
      <c r="U290" s="31">
        <v>1</v>
      </c>
      <c r="V290" s="31">
        <v>2</v>
      </c>
      <c r="W290" s="9">
        <v>2</v>
      </c>
      <c r="X290" s="57">
        <v>3</v>
      </c>
      <c r="Y290" s="57">
        <v>2</v>
      </c>
      <c r="Z290" s="57">
        <v>6</v>
      </c>
      <c r="AA290" s="57">
        <v>4</v>
      </c>
      <c r="AB290" s="63"/>
      <c r="AC290" s="63"/>
      <c r="AD290" s="63"/>
      <c r="AE290" s="63"/>
      <c r="AF290" s="63"/>
      <c r="AJ290" s="23"/>
      <c r="AK290" s="23"/>
    </row>
    <row r="291" spans="1:37" s="23" customFormat="1" ht="12.75" customHeight="1" x14ac:dyDescent="0.2">
      <c r="A291" s="37"/>
      <c r="B291" s="37"/>
      <c r="C291" s="37"/>
      <c r="D291" s="37"/>
      <c r="E291" s="37"/>
      <c r="F291" s="37"/>
      <c r="G291" s="11"/>
      <c r="H291" s="11"/>
      <c r="I291" s="11"/>
      <c r="J291" s="11"/>
      <c r="K291" s="11"/>
      <c r="L291" s="11"/>
      <c r="M291" s="11"/>
      <c r="N291" s="63"/>
      <c r="O291" s="63"/>
      <c r="P291" s="63"/>
      <c r="Q291" s="63"/>
      <c r="R291" s="31"/>
      <c r="S291" s="31"/>
      <c r="T291" s="31"/>
      <c r="U291" s="31"/>
      <c r="V291" s="31"/>
      <c r="W291" s="9"/>
      <c r="X291" s="57"/>
      <c r="Y291" s="57"/>
      <c r="Z291" s="57"/>
      <c r="AA291" s="57"/>
      <c r="AB291" s="63"/>
      <c r="AC291" s="63"/>
      <c r="AD291" s="63"/>
      <c r="AE291" s="63"/>
      <c r="AF291" s="63"/>
      <c r="AJ291" s="8"/>
      <c r="AK291" s="8"/>
    </row>
    <row r="292" spans="1:37" s="23" customFormat="1" ht="12.75" customHeight="1" x14ac:dyDescent="0.2">
      <c r="A292" s="37"/>
      <c r="B292" s="37" t="s">
        <v>90</v>
      </c>
      <c r="C292" s="37" t="s">
        <v>44</v>
      </c>
      <c r="D292" s="2" t="s">
        <v>254</v>
      </c>
      <c r="E292" s="37"/>
      <c r="F292" s="37" t="s">
        <v>272</v>
      </c>
      <c r="G292" s="11"/>
      <c r="H292" s="11"/>
      <c r="I292" s="11"/>
      <c r="J292" s="11">
        <v>1</v>
      </c>
      <c r="K292" s="11"/>
      <c r="L292" s="11">
        <v>1</v>
      </c>
      <c r="M292" s="11"/>
      <c r="N292" s="63"/>
      <c r="O292" s="63"/>
      <c r="P292" s="63"/>
      <c r="Q292" s="63"/>
      <c r="R292" s="31"/>
      <c r="S292" s="31"/>
      <c r="T292" s="31"/>
      <c r="U292" s="31"/>
      <c r="V292" s="31"/>
      <c r="W292" s="9"/>
      <c r="X292" s="57"/>
      <c r="Y292" s="57"/>
      <c r="Z292" s="57"/>
      <c r="AA292" s="57"/>
      <c r="AB292" s="63"/>
      <c r="AC292" s="63"/>
      <c r="AD292" s="63"/>
      <c r="AE292" s="63"/>
      <c r="AF292" s="63"/>
      <c r="AJ292" s="8"/>
      <c r="AK292" s="8"/>
    </row>
    <row r="293" spans="1:37" s="8" customFormat="1" ht="12.75" customHeight="1" x14ac:dyDescent="0.2">
      <c r="A293" s="37"/>
      <c r="B293" s="37" t="s">
        <v>90</v>
      </c>
      <c r="C293" s="37" t="s">
        <v>44</v>
      </c>
      <c r="D293" s="37" t="s">
        <v>125</v>
      </c>
      <c r="E293" s="37" t="s">
        <v>105</v>
      </c>
      <c r="F293" s="37" t="s">
        <v>126</v>
      </c>
      <c r="G293" s="11"/>
      <c r="H293" s="11"/>
      <c r="I293" s="11"/>
      <c r="J293" s="11"/>
      <c r="K293" s="11"/>
      <c r="L293" s="1"/>
      <c r="M293" s="1"/>
      <c r="N293" s="63"/>
      <c r="O293" s="63"/>
      <c r="P293" s="63"/>
      <c r="Q293" s="63"/>
      <c r="R293" s="32"/>
      <c r="S293" s="32"/>
      <c r="T293" s="32"/>
      <c r="U293" s="32"/>
      <c r="V293" s="32"/>
      <c r="W293" s="9"/>
      <c r="X293" s="57">
        <v>1</v>
      </c>
      <c r="Y293" s="57">
        <v>1</v>
      </c>
      <c r="Z293" s="57">
        <f>1+1</f>
        <v>2</v>
      </c>
      <c r="AA293" s="57">
        <v>3</v>
      </c>
      <c r="AB293" s="63"/>
      <c r="AC293" s="63"/>
      <c r="AD293" s="63"/>
      <c r="AE293" s="63"/>
      <c r="AF293" s="63"/>
      <c r="AJ293" s="23"/>
      <c r="AK293" s="23"/>
    </row>
    <row r="294" spans="1:37" s="8" customFormat="1" ht="12.75" customHeight="1" x14ac:dyDescent="0.2">
      <c r="A294" s="37"/>
      <c r="B294" s="37" t="s">
        <v>90</v>
      </c>
      <c r="C294" s="37" t="s">
        <v>44</v>
      </c>
      <c r="D294" s="37" t="s">
        <v>125</v>
      </c>
      <c r="E294" s="37"/>
      <c r="F294" s="37" t="s">
        <v>126</v>
      </c>
      <c r="G294" s="11"/>
      <c r="H294" s="11"/>
      <c r="I294" s="11">
        <v>1</v>
      </c>
      <c r="J294" s="11"/>
      <c r="K294" s="11"/>
      <c r="L294" s="1"/>
      <c r="M294" s="1"/>
      <c r="N294" s="63"/>
      <c r="O294" s="63"/>
      <c r="P294" s="63"/>
      <c r="Q294" s="63">
        <v>1</v>
      </c>
      <c r="R294" s="31"/>
      <c r="S294" s="31">
        <v>2</v>
      </c>
      <c r="T294" s="31">
        <v>3</v>
      </c>
      <c r="U294" s="31">
        <v>3</v>
      </c>
      <c r="V294" s="31">
        <v>3</v>
      </c>
      <c r="W294" s="9">
        <v>5</v>
      </c>
      <c r="X294" s="57">
        <v>2</v>
      </c>
      <c r="Y294" s="57"/>
      <c r="Z294" s="57">
        <v>1</v>
      </c>
      <c r="AA294" s="57">
        <v>3</v>
      </c>
      <c r="AB294" s="63"/>
      <c r="AC294" s="63"/>
      <c r="AD294" s="63"/>
      <c r="AE294" s="63"/>
      <c r="AF294" s="63"/>
    </row>
    <row r="295" spans="1:37" ht="12.75" customHeight="1" x14ac:dyDescent="0.2">
      <c r="A295" s="37"/>
      <c r="B295" s="37" t="s">
        <v>90</v>
      </c>
      <c r="C295" s="37" t="s">
        <v>256</v>
      </c>
      <c r="D295" s="37" t="s">
        <v>125</v>
      </c>
      <c r="E295" s="37" t="s">
        <v>105</v>
      </c>
      <c r="F295" s="37" t="s">
        <v>126</v>
      </c>
      <c r="G295" s="11" t="s">
        <v>25</v>
      </c>
      <c r="H295" s="11"/>
      <c r="I295" s="11"/>
      <c r="J295" s="11"/>
      <c r="K295" s="11"/>
      <c r="L295" s="1"/>
      <c r="M295" s="1"/>
      <c r="N295" s="63"/>
      <c r="O295" s="63"/>
      <c r="P295" s="63"/>
      <c r="Q295" s="63"/>
      <c r="R295" s="32">
        <v>1</v>
      </c>
      <c r="S295" s="32"/>
      <c r="T295" s="32"/>
      <c r="U295" s="32"/>
      <c r="V295" s="32"/>
      <c r="W295" s="9"/>
      <c r="X295" s="57"/>
      <c r="Y295" s="57"/>
      <c r="Z295" s="57"/>
      <c r="AA295" s="57"/>
      <c r="AB295" s="63"/>
      <c r="AC295" s="63"/>
      <c r="AD295" s="63"/>
      <c r="AE295" s="63"/>
      <c r="AF295" s="63"/>
      <c r="AJ295" s="8"/>
      <c r="AK295" s="8"/>
    </row>
    <row r="296" spans="1:37" s="23" customFormat="1" ht="12.75" customHeight="1" x14ac:dyDescent="0.2">
      <c r="A296" s="37"/>
      <c r="B296" s="37" t="s">
        <v>90</v>
      </c>
      <c r="C296" s="37" t="s">
        <v>256</v>
      </c>
      <c r="D296" s="37" t="s">
        <v>125</v>
      </c>
      <c r="E296" s="38"/>
      <c r="F296" s="37" t="s">
        <v>126</v>
      </c>
      <c r="G296" s="11" t="s">
        <v>25</v>
      </c>
      <c r="H296" s="1"/>
      <c r="I296" s="1"/>
      <c r="J296" s="1"/>
      <c r="K296" s="1"/>
      <c r="L296" s="1"/>
      <c r="M296" s="1"/>
      <c r="N296" s="63"/>
      <c r="O296" s="63"/>
      <c r="P296" s="63">
        <v>1</v>
      </c>
      <c r="Q296" s="63">
        <v>1</v>
      </c>
      <c r="R296" s="31"/>
      <c r="S296" s="31">
        <v>1</v>
      </c>
      <c r="T296" s="31">
        <v>3</v>
      </c>
      <c r="U296" s="31">
        <v>2</v>
      </c>
      <c r="V296" s="31"/>
      <c r="W296" s="9"/>
      <c r="X296" s="34"/>
      <c r="Y296" s="34">
        <v>4</v>
      </c>
      <c r="Z296" s="34">
        <v>3</v>
      </c>
      <c r="AA296" s="34">
        <v>1</v>
      </c>
      <c r="AB296" s="63"/>
      <c r="AC296" s="63"/>
      <c r="AD296" s="63"/>
      <c r="AE296" s="63"/>
      <c r="AF296" s="63"/>
      <c r="AJ296" s="1"/>
      <c r="AK296" s="1"/>
    </row>
    <row r="297" spans="1:37" s="8" customFormat="1" ht="12.75" customHeight="1" x14ac:dyDescent="0.2">
      <c r="A297" s="37"/>
      <c r="B297" s="37" t="s">
        <v>90</v>
      </c>
      <c r="C297" s="37" t="s">
        <v>256</v>
      </c>
      <c r="D297" s="38" t="s">
        <v>127</v>
      </c>
      <c r="E297" s="37" t="s">
        <v>105</v>
      </c>
      <c r="F297" s="37" t="s">
        <v>273</v>
      </c>
      <c r="G297" s="11" t="s">
        <v>25</v>
      </c>
      <c r="H297" s="11"/>
      <c r="I297" s="11"/>
      <c r="J297" s="11"/>
      <c r="K297" s="11"/>
      <c r="L297" s="1"/>
      <c r="M297" s="1"/>
      <c r="N297" s="63"/>
      <c r="O297" s="63"/>
      <c r="P297" s="63"/>
      <c r="Q297" s="63"/>
      <c r="R297" s="32"/>
      <c r="S297" s="32"/>
      <c r="T297" s="32"/>
      <c r="U297" s="32"/>
      <c r="V297" s="32"/>
      <c r="W297" s="9"/>
      <c r="X297" s="57"/>
      <c r="Y297" s="57"/>
      <c r="Z297" s="57"/>
      <c r="AA297" s="34">
        <v>1</v>
      </c>
      <c r="AB297" s="63"/>
      <c r="AC297" s="63"/>
      <c r="AD297" s="63"/>
      <c r="AE297" s="63"/>
      <c r="AF297" s="63"/>
      <c r="AJ297" s="23"/>
      <c r="AK297" s="23"/>
    </row>
    <row r="298" spans="1:37" s="23" customFormat="1" ht="12.75" customHeight="1" x14ac:dyDescent="0.2">
      <c r="A298" s="37"/>
      <c r="B298" s="37" t="s">
        <v>90</v>
      </c>
      <c r="C298" s="37" t="s">
        <v>256</v>
      </c>
      <c r="D298" s="37" t="s">
        <v>127</v>
      </c>
      <c r="E298" s="38"/>
      <c r="F298" s="37" t="s">
        <v>273</v>
      </c>
      <c r="G298" s="11" t="s">
        <v>25</v>
      </c>
      <c r="H298" s="11"/>
      <c r="I298" s="11"/>
      <c r="J298" s="11"/>
      <c r="K298" s="11"/>
      <c r="L298" s="1"/>
      <c r="M298" s="1">
        <v>1</v>
      </c>
      <c r="N298" s="63">
        <v>1</v>
      </c>
      <c r="O298" s="63">
        <v>2</v>
      </c>
      <c r="P298" s="63"/>
      <c r="Q298" s="63"/>
      <c r="R298" s="31"/>
      <c r="S298" s="31"/>
      <c r="T298" s="31"/>
      <c r="U298" s="31"/>
      <c r="V298" s="31"/>
      <c r="W298" s="9">
        <v>1</v>
      </c>
      <c r="X298" s="57">
        <v>1</v>
      </c>
      <c r="Y298" s="57">
        <v>1</v>
      </c>
      <c r="Z298" s="57">
        <v>1</v>
      </c>
      <c r="AA298" s="34">
        <v>1</v>
      </c>
      <c r="AB298" s="63"/>
      <c r="AC298" s="63"/>
      <c r="AD298" s="63"/>
      <c r="AE298" s="63"/>
      <c r="AF298" s="63"/>
      <c r="AJ298" s="8"/>
      <c r="AK298" s="8"/>
    </row>
    <row r="299" spans="1:37" s="8" customFormat="1" ht="12.75" customHeight="1" x14ac:dyDescent="0.2">
      <c r="A299" s="39"/>
      <c r="B299" s="39" t="s">
        <v>129</v>
      </c>
      <c r="C299" s="37"/>
      <c r="D299" s="37"/>
      <c r="E299" s="38"/>
      <c r="F299" s="37"/>
      <c r="G299" s="11"/>
      <c r="H299" s="11"/>
      <c r="I299" s="11"/>
      <c r="J299" s="11"/>
      <c r="K299" s="11"/>
      <c r="L299" s="11"/>
      <c r="M299" s="11"/>
      <c r="N299" s="58"/>
      <c r="O299" s="58"/>
      <c r="P299" s="58"/>
      <c r="Q299" s="58"/>
      <c r="R299" s="58"/>
      <c r="S299" s="58"/>
      <c r="T299" s="58"/>
      <c r="U299" s="9"/>
      <c r="V299" s="9"/>
      <c r="W299" s="9"/>
      <c r="X299" s="58"/>
      <c r="Y299" s="57"/>
      <c r="Z299" s="57"/>
      <c r="AA299" s="57"/>
      <c r="AB299" s="58"/>
      <c r="AC299" s="58"/>
      <c r="AD299" s="58"/>
      <c r="AE299" s="58"/>
      <c r="AF299" s="58"/>
      <c r="AJ299" s="23"/>
      <c r="AK299" s="23"/>
    </row>
    <row r="300" spans="1:37" ht="12.75" customHeight="1" x14ac:dyDescent="0.2">
      <c r="A300" s="37"/>
      <c r="B300" s="37" t="s">
        <v>35</v>
      </c>
      <c r="C300" s="37" t="s">
        <v>256</v>
      </c>
      <c r="D300" s="37" t="s">
        <v>274</v>
      </c>
      <c r="E300" s="37" t="s">
        <v>105</v>
      </c>
      <c r="F300" s="37" t="s">
        <v>137</v>
      </c>
      <c r="G300" s="11" t="s">
        <v>25</v>
      </c>
      <c r="H300" s="11"/>
      <c r="I300" s="11"/>
      <c r="J300" s="11"/>
      <c r="K300" s="11"/>
      <c r="L300" s="1"/>
      <c r="M300" s="1"/>
      <c r="N300" s="63"/>
      <c r="O300" s="63"/>
      <c r="P300" s="63">
        <v>1</v>
      </c>
      <c r="Q300" s="63">
        <v>2</v>
      </c>
      <c r="R300" s="32"/>
      <c r="S300" s="32"/>
      <c r="T300" s="58">
        <v>1</v>
      </c>
      <c r="U300" s="32"/>
      <c r="V300" s="58">
        <v>1</v>
      </c>
      <c r="W300" s="9">
        <v>1</v>
      </c>
      <c r="X300" s="57">
        <v>2</v>
      </c>
      <c r="Y300" s="57"/>
      <c r="Z300" s="57"/>
      <c r="AA300" s="57"/>
      <c r="AB300" s="63"/>
      <c r="AC300" s="63"/>
      <c r="AD300" s="63"/>
      <c r="AE300" s="63"/>
      <c r="AF300" s="63"/>
      <c r="AJ300" s="8"/>
      <c r="AK300" s="8"/>
    </row>
    <row r="301" spans="1:37" ht="12.75" customHeight="1" x14ac:dyDescent="0.2">
      <c r="A301" s="37"/>
      <c r="B301" s="37" t="s">
        <v>35</v>
      </c>
      <c r="C301" s="37" t="s">
        <v>256</v>
      </c>
      <c r="D301" s="37" t="s">
        <v>274</v>
      </c>
      <c r="E301" s="37"/>
      <c r="F301" s="37" t="s">
        <v>137</v>
      </c>
      <c r="G301" s="11" t="s">
        <v>25</v>
      </c>
      <c r="H301" s="10"/>
      <c r="I301" s="10"/>
      <c r="J301" s="10"/>
      <c r="K301" s="10"/>
      <c r="L301" s="1"/>
      <c r="M301" s="1">
        <v>2</v>
      </c>
      <c r="N301" s="63"/>
      <c r="O301" s="63">
        <v>1</v>
      </c>
      <c r="P301" s="63">
        <v>3</v>
      </c>
      <c r="Q301" s="63">
        <v>2</v>
      </c>
      <c r="R301" s="31">
        <v>1</v>
      </c>
      <c r="S301" s="31">
        <v>2</v>
      </c>
      <c r="T301" s="31"/>
      <c r="U301" s="31">
        <v>5</v>
      </c>
      <c r="V301" s="31">
        <v>6</v>
      </c>
      <c r="W301" s="9">
        <v>7</v>
      </c>
      <c r="X301" s="57">
        <v>4</v>
      </c>
      <c r="Y301" s="57">
        <v>2</v>
      </c>
      <c r="Z301" s="57">
        <v>4</v>
      </c>
      <c r="AA301" s="57">
        <v>1</v>
      </c>
      <c r="AB301" s="63"/>
      <c r="AC301" s="63"/>
      <c r="AD301" s="63"/>
      <c r="AE301" s="63"/>
      <c r="AF301" s="63"/>
    </row>
    <row r="302" spans="1:37" ht="12.75" customHeight="1" x14ac:dyDescent="0.2">
      <c r="A302" s="37"/>
      <c r="B302" s="37" t="s">
        <v>39</v>
      </c>
      <c r="C302" s="37" t="s">
        <v>256</v>
      </c>
      <c r="D302" s="37" t="s">
        <v>275</v>
      </c>
      <c r="E302" s="37" t="s">
        <v>105</v>
      </c>
      <c r="F302" s="37" t="s">
        <v>139</v>
      </c>
      <c r="G302" s="11" t="s">
        <v>25</v>
      </c>
      <c r="L302" s="1"/>
      <c r="M302" s="1"/>
      <c r="N302" s="63"/>
      <c r="O302" s="63"/>
      <c r="P302" s="63"/>
      <c r="Q302" s="63">
        <v>1</v>
      </c>
      <c r="R302" s="32">
        <v>3</v>
      </c>
      <c r="S302" s="58">
        <v>2</v>
      </c>
      <c r="T302" s="58">
        <v>3</v>
      </c>
      <c r="U302" s="58">
        <v>6</v>
      </c>
      <c r="V302" s="58">
        <v>10</v>
      </c>
      <c r="W302" s="9">
        <v>8</v>
      </c>
      <c r="X302" s="57">
        <v>12</v>
      </c>
      <c r="Y302" s="57">
        <v>5</v>
      </c>
      <c r="Z302" s="57">
        <v>1</v>
      </c>
      <c r="AA302" s="57">
        <v>1</v>
      </c>
      <c r="AB302" s="63"/>
      <c r="AC302" s="63"/>
      <c r="AD302" s="63"/>
      <c r="AE302" s="63"/>
      <c r="AF302" s="63"/>
    </row>
    <row r="303" spans="1:37" ht="12.75" customHeight="1" thickBot="1" x14ac:dyDescent="0.25">
      <c r="A303" s="37"/>
      <c r="B303" s="37" t="s">
        <v>39</v>
      </c>
      <c r="C303" s="37" t="s">
        <v>256</v>
      </c>
      <c r="D303" s="37" t="s">
        <v>275</v>
      </c>
      <c r="E303" s="37"/>
      <c r="F303" s="37" t="s">
        <v>139</v>
      </c>
      <c r="K303" s="8">
        <v>1</v>
      </c>
      <c r="L303" s="77">
        <v>1</v>
      </c>
      <c r="M303" s="77">
        <v>1</v>
      </c>
      <c r="N303" s="64">
        <v>2</v>
      </c>
      <c r="O303" s="64">
        <v>3</v>
      </c>
      <c r="P303" s="64">
        <v>3</v>
      </c>
      <c r="Q303" s="64">
        <v>7</v>
      </c>
      <c r="R303" s="9">
        <v>9</v>
      </c>
      <c r="S303" s="9">
        <v>10</v>
      </c>
      <c r="T303" s="9">
        <v>15</v>
      </c>
      <c r="U303" s="9">
        <v>14</v>
      </c>
      <c r="V303" s="9">
        <v>13</v>
      </c>
      <c r="W303" s="9">
        <v>20</v>
      </c>
      <c r="X303" s="9">
        <v>29</v>
      </c>
      <c r="Y303" s="9">
        <v>22</v>
      </c>
      <c r="Z303" s="9">
        <v>22</v>
      </c>
      <c r="AA303" s="9">
        <v>19</v>
      </c>
      <c r="AB303" s="63"/>
      <c r="AC303" s="63"/>
      <c r="AD303" s="63"/>
      <c r="AE303" s="63"/>
      <c r="AF303" s="63"/>
    </row>
    <row r="304" spans="1:37" ht="12.75" customHeight="1" thickTop="1" x14ac:dyDescent="0.2">
      <c r="A304" s="37"/>
      <c r="B304" s="37"/>
      <c r="C304" s="37"/>
      <c r="D304" s="45" t="s">
        <v>164</v>
      </c>
      <c r="E304" s="40" t="s">
        <v>105</v>
      </c>
      <c r="F304" s="44" t="s">
        <v>148</v>
      </c>
      <c r="H304" s="17">
        <f t="shared" ref="H304:O304" si="97">SUMIFS(H300:H303,$E300:$E303,$E304)</f>
        <v>0</v>
      </c>
      <c r="I304" s="17">
        <f t="shared" ref="I304" si="98">SUMIFS(I300:I303,$E300:$E303,$E304)</f>
        <v>0</v>
      </c>
      <c r="J304" s="17">
        <f t="shared" ref="J304" si="99">SUMIFS(J300:J303,$E300:$E303,$E304)</f>
        <v>0</v>
      </c>
      <c r="K304" s="17">
        <f t="shared" si="97"/>
        <v>0</v>
      </c>
      <c r="L304" s="17">
        <f t="shared" si="97"/>
        <v>0</v>
      </c>
      <c r="M304" s="17">
        <f t="shared" si="97"/>
        <v>0</v>
      </c>
      <c r="N304" s="17">
        <f t="shared" si="97"/>
        <v>0</v>
      </c>
      <c r="O304" s="17">
        <f t="shared" si="97"/>
        <v>0</v>
      </c>
      <c r="P304" s="17">
        <f t="shared" ref="P304:S304" si="100">SUMIFS(P300:P303,$E300:$E303,$E304)</f>
        <v>1</v>
      </c>
      <c r="Q304" s="17">
        <f t="shared" si="100"/>
        <v>3</v>
      </c>
      <c r="R304" s="17">
        <f t="shared" si="100"/>
        <v>3</v>
      </c>
      <c r="S304" s="17">
        <f t="shared" si="100"/>
        <v>2</v>
      </c>
      <c r="T304" s="17">
        <f t="shared" ref="T304:AA304" si="101">T300+T302</f>
        <v>4</v>
      </c>
      <c r="U304" s="17">
        <f t="shared" si="101"/>
        <v>6</v>
      </c>
      <c r="V304" s="17">
        <f t="shared" si="101"/>
        <v>11</v>
      </c>
      <c r="W304" s="17">
        <f t="shared" si="101"/>
        <v>9</v>
      </c>
      <c r="X304" s="17">
        <f t="shared" si="101"/>
        <v>14</v>
      </c>
      <c r="Y304" s="17">
        <f t="shared" si="101"/>
        <v>5</v>
      </c>
      <c r="Z304" s="17">
        <f t="shared" si="101"/>
        <v>1</v>
      </c>
      <c r="AA304" s="17">
        <f t="shared" si="101"/>
        <v>1</v>
      </c>
      <c r="AB304" s="63"/>
      <c r="AC304" s="63"/>
      <c r="AD304" s="63"/>
      <c r="AE304" s="63"/>
      <c r="AF304" s="63"/>
    </row>
    <row r="305" spans="1:37" ht="12.75" customHeight="1" x14ac:dyDescent="0.2">
      <c r="A305" s="37"/>
      <c r="B305" s="37"/>
      <c r="C305" s="37"/>
      <c r="D305" s="37"/>
      <c r="E305" s="40"/>
      <c r="F305" s="44" t="s">
        <v>149</v>
      </c>
      <c r="H305" s="31">
        <f t="shared" ref="H305:O305" si="102">SUMIFS(H300:H303,$E300:$E303,"")</f>
        <v>0</v>
      </c>
      <c r="I305" s="31">
        <f t="shared" ref="I305" si="103">SUMIFS(I300:I303,$E300:$E303,"")</f>
        <v>0</v>
      </c>
      <c r="J305" s="31">
        <f t="shared" ref="J305" si="104">SUMIFS(J300:J303,$E300:$E303,"")</f>
        <v>0</v>
      </c>
      <c r="K305" s="31">
        <f t="shared" si="102"/>
        <v>1</v>
      </c>
      <c r="L305" s="31">
        <f t="shared" si="102"/>
        <v>1</v>
      </c>
      <c r="M305" s="31">
        <f t="shared" si="102"/>
        <v>3</v>
      </c>
      <c r="N305" s="31">
        <f t="shared" si="102"/>
        <v>2</v>
      </c>
      <c r="O305" s="31">
        <f t="shared" si="102"/>
        <v>4</v>
      </c>
      <c r="P305" s="31">
        <f t="shared" ref="P305:S305" si="105">SUMIFS(P300:P303,$E300:$E303,"")</f>
        <v>6</v>
      </c>
      <c r="Q305" s="31">
        <f t="shared" si="105"/>
        <v>9</v>
      </c>
      <c r="R305" s="31">
        <f t="shared" si="105"/>
        <v>10</v>
      </c>
      <c r="S305" s="31">
        <f t="shared" si="105"/>
        <v>12</v>
      </c>
      <c r="T305" s="31">
        <f t="shared" ref="T305:AA305" si="106">T301+T303</f>
        <v>15</v>
      </c>
      <c r="U305" s="31">
        <f t="shared" si="106"/>
        <v>19</v>
      </c>
      <c r="V305" s="31">
        <f t="shared" si="106"/>
        <v>19</v>
      </c>
      <c r="W305" s="31">
        <f t="shared" si="106"/>
        <v>27</v>
      </c>
      <c r="X305" s="31">
        <f t="shared" si="106"/>
        <v>33</v>
      </c>
      <c r="Y305" s="31">
        <f t="shared" si="106"/>
        <v>24</v>
      </c>
      <c r="Z305" s="31">
        <f t="shared" si="106"/>
        <v>26</v>
      </c>
      <c r="AA305" s="31">
        <f t="shared" si="106"/>
        <v>20</v>
      </c>
      <c r="AF305" s="58"/>
    </row>
    <row r="306" spans="1:37" ht="12.75" customHeight="1" x14ac:dyDescent="0.2">
      <c r="A306" s="37"/>
      <c r="B306" s="37"/>
      <c r="C306" s="37"/>
      <c r="D306" s="37"/>
      <c r="E306" s="38"/>
      <c r="F306" s="37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F306" s="58"/>
    </row>
    <row r="307" spans="1:37" ht="12.75" customHeight="1" x14ac:dyDescent="0.2">
      <c r="A307" s="40"/>
      <c r="B307" s="38"/>
      <c r="C307" s="38"/>
      <c r="D307" s="45" t="s">
        <v>254</v>
      </c>
      <c r="E307" s="40"/>
      <c r="F307" s="44" t="s">
        <v>276</v>
      </c>
      <c r="H307" s="9">
        <f t="shared" ref="H307:O307" si="107">SUMIFS(H256:H303,$D256:$D303,$D307)</f>
        <v>1</v>
      </c>
      <c r="I307" s="9">
        <f t="shared" ref="I307" si="108">SUMIFS(I256:I303,$D256:$D303,$D307)</f>
        <v>1</v>
      </c>
      <c r="J307" s="9">
        <f t="shared" ref="J307" si="109">SUMIFS(J256:J303,$D256:$D303,$D307)</f>
        <v>4</v>
      </c>
      <c r="K307" s="9">
        <f t="shared" si="107"/>
        <v>3</v>
      </c>
      <c r="L307" s="9">
        <f t="shared" si="107"/>
        <v>3</v>
      </c>
      <c r="M307" s="9">
        <f t="shared" si="107"/>
        <v>3</v>
      </c>
      <c r="N307" s="9">
        <f t="shared" si="107"/>
        <v>4</v>
      </c>
      <c r="O307" s="9">
        <f t="shared" si="107"/>
        <v>3</v>
      </c>
      <c r="P307" s="9">
        <f t="shared" ref="P307:S307" si="110">SUMIFS(P256:P303,$D256:$D303,$D307)</f>
        <v>4</v>
      </c>
      <c r="Q307" s="9">
        <f t="shared" si="110"/>
        <v>8</v>
      </c>
      <c r="R307" s="9">
        <f t="shared" si="110"/>
        <v>12</v>
      </c>
      <c r="S307" s="9">
        <f t="shared" si="110"/>
        <v>17</v>
      </c>
      <c r="T307" s="9">
        <f t="shared" ref="T307:AA307" si="111">T256+T268+T274+T280+T286</f>
        <v>13</v>
      </c>
      <c r="U307" s="9">
        <f t="shared" si="111"/>
        <v>5</v>
      </c>
      <c r="V307" s="9">
        <f t="shared" si="111"/>
        <v>0</v>
      </c>
      <c r="W307" s="9">
        <f t="shared" si="111"/>
        <v>0</v>
      </c>
      <c r="X307" s="9">
        <f t="shared" si="111"/>
        <v>0</v>
      </c>
      <c r="Y307" s="9">
        <f t="shared" si="111"/>
        <v>0</v>
      </c>
      <c r="Z307" s="9">
        <f t="shared" si="111"/>
        <v>0</v>
      </c>
      <c r="AA307" s="9">
        <f t="shared" si="111"/>
        <v>0</v>
      </c>
      <c r="AF307" s="58"/>
    </row>
    <row r="308" spans="1:37" ht="12.75" customHeight="1" x14ac:dyDescent="0.2">
      <c r="A308" s="40"/>
      <c r="B308" s="38"/>
      <c r="C308" s="38"/>
      <c r="D308" s="45" t="s">
        <v>164</v>
      </c>
      <c r="E308" s="40" t="s">
        <v>105</v>
      </c>
      <c r="F308" s="44" t="s">
        <v>150</v>
      </c>
      <c r="H308" s="9">
        <f t="shared" ref="H308:O308" si="112">SUMIFS(H256:H303,$E256:$E303,$E308)</f>
        <v>0</v>
      </c>
      <c r="I308" s="9">
        <f t="shared" ref="I308" si="113">SUMIFS(I256:I303,$E256:$E303,$E308)</f>
        <v>0</v>
      </c>
      <c r="J308" s="9">
        <f t="shared" ref="J308" si="114">SUMIFS(J256:J303,$E256:$E303,$E308)</f>
        <v>0</v>
      </c>
      <c r="K308" s="9">
        <f t="shared" si="112"/>
        <v>0</v>
      </c>
      <c r="L308" s="9">
        <f t="shared" si="112"/>
        <v>0</v>
      </c>
      <c r="M308" s="9">
        <f t="shared" si="112"/>
        <v>0</v>
      </c>
      <c r="N308" s="9">
        <f t="shared" si="112"/>
        <v>0</v>
      </c>
      <c r="O308" s="9">
        <f t="shared" si="112"/>
        <v>1</v>
      </c>
      <c r="P308" s="9">
        <f t="shared" ref="P308:S308" si="115">SUMIFS(P256:P303,$E256:$E303,$E308)</f>
        <v>2</v>
      </c>
      <c r="Q308" s="9">
        <f t="shared" si="115"/>
        <v>6</v>
      </c>
      <c r="R308" s="9">
        <f t="shared" si="115"/>
        <v>12</v>
      </c>
      <c r="S308" s="9">
        <f t="shared" si="115"/>
        <v>10</v>
      </c>
      <c r="T308" s="9">
        <f t="shared" ref="T308:AA308" si="116">T257+T259+T269+T271+T275+T277+T281+T283+T287+T289+T293+T295+T297+T304</f>
        <v>9</v>
      </c>
      <c r="U308" s="9">
        <f t="shared" si="116"/>
        <v>17</v>
      </c>
      <c r="V308" s="9">
        <f t="shared" si="116"/>
        <v>21</v>
      </c>
      <c r="W308" s="9">
        <f t="shared" si="116"/>
        <v>27</v>
      </c>
      <c r="X308" s="9">
        <f t="shared" si="116"/>
        <v>45</v>
      </c>
      <c r="Y308" s="9">
        <f t="shared" si="116"/>
        <v>53</v>
      </c>
      <c r="Z308" s="9">
        <f t="shared" si="116"/>
        <v>51</v>
      </c>
      <c r="AA308" s="9">
        <f t="shared" si="116"/>
        <v>28</v>
      </c>
      <c r="AF308" s="58"/>
    </row>
    <row r="309" spans="1:37" s="23" customFormat="1" ht="12.75" customHeight="1" thickBot="1" x14ac:dyDescent="0.25">
      <c r="A309" s="40"/>
      <c r="B309" s="38"/>
      <c r="C309" s="38"/>
      <c r="D309" s="38"/>
      <c r="E309" s="40"/>
      <c r="F309" s="44" t="s">
        <v>151</v>
      </c>
      <c r="G309" s="8"/>
      <c r="H309" s="9">
        <f t="shared" ref="H309:O309" si="117">SUMIFS(H256:H303,$E256:$E303,"&lt;&gt;W",$D256:$D303,"&lt;&gt;PRGR")-H266</f>
        <v>24</v>
      </c>
      <c r="I309" s="9">
        <f t="shared" ref="I309" si="118">SUMIFS(I256:I303,$E256:$E303,"&lt;&gt;W",$D256:$D303,"&lt;&gt;PRGR")-I266</f>
        <v>23</v>
      </c>
      <c r="J309" s="9">
        <f t="shared" ref="J309" si="119">SUMIFS(J256:J303,$E256:$E303,"&lt;&gt;W",$D256:$D303,"&lt;&gt;PRGR")-J266</f>
        <v>18</v>
      </c>
      <c r="K309" s="9">
        <f t="shared" si="117"/>
        <v>25</v>
      </c>
      <c r="L309" s="9">
        <f t="shared" si="117"/>
        <v>26</v>
      </c>
      <c r="M309" s="9">
        <f t="shared" si="117"/>
        <v>34</v>
      </c>
      <c r="N309" s="9">
        <f t="shared" si="117"/>
        <v>49</v>
      </c>
      <c r="O309" s="9">
        <f t="shared" si="117"/>
        <v>57</v>
      </c>
      <c r="P309" s="9">
        <f t="shared" ref="P309:S309" si="120">SUMIFS(P256:P303,$E256:$E303,"&lt;&gt;W",$D256:$D303,"&lt;&gt;PRGR")-P266</f>
        <v>57</v>
      </c>
      <c r="Q309" s="9">
        <f t="shared" si="120"/>
        <v>77</v>
      </c>
      <c r="R309" s="9">
        <f t="shared" si="120"/>
        <v>98</v>
      </c>
      <c r="S309" s="9">
        <f t="shared" si="120"/>
        <v>112</v>
      </c>
      <c r="T309" s="9">
        <f t="shared" ref="T309:AA309" si="121">T276+T278+T282+T284+T258+T260+T288+T290+T262+T263+T264+T265+T270+T272+T298+T294+T296+T305</f>
        <v>124</v>
      </c>
      <c r="U309" s="9">
        <f t="shared" si="121"/>
        <v>122</v>
      </c>
      <c r="V309" s="9">
        <f t="shared" si="121"/>
        <v>146</v>
      </c>
      <c r="W309" s="9">
        <f t="shared" si="121"/>
        <v>154</v>
      </c>
      <c r="X309" s="9">
        <f t="shared" si="121"/>
        <v>175</v>
      </c>
      <c r="Y309" s="9">
        <f t="shared" si="121"/>
        <v>136</v>
      </c>
      <c r="Z309" s="9">
        <f t="shared" si="121"/>
        <v>139</v>
      </c>
      <c r="AA309" s="9">
        <f t="shared" si="121"/>
        <v>136</v>
      </c>
      <c r="AB309" s="58"/>
      <c r="AC309" s="58"/>
      <c r="AD309" s="58"/>
      <c r="AE309" s="58"/>
      <c r="AF309" s="58"/>
      <c r="AJ309" s="1"/>
      <c r="AK309" s="1"/>
    </row>
    <row r="310" spans="1:37" s="8" customFormat="1" ht="12.75" customHeight="1" thickTop="1" thickBot="1" x14ac:dyDescent="0.25">
      <c r="A310" s="46" t="s">
        <v>152</v>
      </c>
      <c r="B310" s="46"/>
      <c r="C310" s="38"/>
      <c r="D310" s="43"/>
      <c r="E310" s="43"/>
      <c r="F310" s="42"/>
      <c r="G310" s="1"/>
      <c r="H310" s="17">
        <f t="shared" ref="H310:O310" si="122">SUM(H307:H309)</f>
        <v>25</v>
      </c>
      <c r="I310" s="17">
        <f t="shared" ref="I310" si="123">SUM(I307:I309)</f>
        <v>24</v>
      </c>
      <c r="J310" s="17">
        <f t="shared" ref="J310" si="124">SUM(J307:J309)</f>
        <v>22</v>
      </c>
      <c r="K310" s="17">
        <f t="shared" si="122"/>
        <v>28</v>
      </c>
      <c r="L310" s="17">
        <f t="shared" si="122"/>
        <v>29</v>
      </c>
      <c r="M310" s="17">
        <f t="shared" si="122"/>
        <v>37</v>
      </c>
      <c r="N310" s="17">
        <f t="shared" si="122"/>
        <v>53</v>
      </c>
      <c r="O310" s="17">
        <f t="shared" si="122"/>
        <v>61</v>
      </c>
      <c r="P310" s="17">
        <f t="shared" ref="P310:S310" si="125">SUM(P307:P309)</f>
        <v>63</v>
      </c>
      <c r="Q310" s="17">
        <f t="shared" si="125"/>
        <v>91</v>
      </c>
      <c r="R310" s="17">
        <f t="shared" si="125"/>
        <v>122</v>
      </c>
      <c r="S310" s="17">
        <f t="shared" si="125"/>
        <v>139</v>
      </c>
      <c r="T310" s="17">
        <f t="shared" ref="T310:AA310" si="126">T307+T308+T309</f>
        <v>146</v>
      </c>
      <c r="U310" s="17">
        <f t="shared" si="126"/>
        <v>144</v>
      </c>
      <c r="V310" s="17">
        <f t="shared" si="126"/>
        <v>167</v>
      </c>
      <c r="W310" s="17">
        <f t="shared" si="126"/>
        <v>181</v>
      </c>
      <c r="X310" s="17">
        <f t="shared" si="126"/>
        <v>220</v>
      </c>
      <c r="Y310" s="17">
        <f t="shared" si="126"/>
        <v>189</v>
      </c>
      <c r="Z310" s="17">
        <f t="shared" si="126"/>
        <v>190</v>
      </c>
      <c r="AA310" s="17">
        <f t="shared" si="126"/>
        <v>164</v>
      </c>
      <c r="AB310" s="58"/>
      <c r="AC310" s="58"/>
      <c r="AD310" s="58"/>
      <c r="AE310" s="58"/>
      <c r="AF310" s="58"/>
      <c r="AJ310" s="23"/>
      <c r="AK310" s="23"/>
    </row>
    <row r="311" spans="1:37" s="8" customFormat="1" ht="12.75" customHeight="1" thickTop="1" x14ac:dyDescent="0.2">
      <c r="A311" s="42" t="s">
        <v>277</v>
      </c>
      <c r="B311" s="43"/>
      <c r="C311" s="38"/>
      <c r="D311" s="43"/>
      <c r="E311" s="38"/>
      <c r="F311" s="38"/>
      <c r="G311" s="1"/>
      <c r="H311" s="17">
        <f t="shared" ref="H311:O311" si="127">H253+H310</f>
        <v>43</v>
      </c>
      <c r="I311" s="17">
        <f t="shared" ref="I311" si="128">I253+I310</f>
        <v>39</v>
      </c>
      <c r="J311" s="17">
        <f t="shared" ref="J311" si="129">J253+J310</f>
        <v>37</v>
      </c>
      <c r="K311" s="17">
        <f t="shared" si="127"/>
        <v>49</v>
      </c>
      <c r="L311" s="17">
        <f t="shared" si="127"/>
        <v>60</v>
      </c>
      <c r="M311" s="17">
        <f t="shared" si="127"/>
        <v>68</v>
      </c>
      <c r="N311" s="17">
        <f t="shared" si="127"/>
        <v>90</v>
      </c>
      <c r="O311" s="17">
        <f t="shared" si="127"/>
        <v>103</v>
      </c>
      <c r="P311" s="17">
        <f t="shared" ref="P311:AA311" si="130">P253+P310</f>
        <v>104</v>
      </c>
      <c r="Q311" s="17">
        <f t="shared" si="130"/>
        <v>118</v>
      </c>
      <c r="R311" s="17">
        <f t="shared" si="130"/>
        <v>153</v>
      </c>
      <c r="S311" s="17">
        <f t="shared" si="130"/>
        <v>166</v>
      </c>
      <c r="T311" s="17">
        <f t="shared" si="130"/>
        <v>166</v>
      </c>
      <c r="U311" s="17">
        <f t="shared" si="130"/>
        <v>162</v>
      </c>
      <c r="V311" s="17">
        <f t="shared" si="130"/>
        <v>190</v>
      </c>
      <c r="W311" s="17">
        <f t="shared" si="130"/>
        <v>206</v>
      </c>
      <c r="X311" s="17">
        <f t="shared" si="130"/>
        <v>251</v>
      </c>
      <c r="Y311" s="17">
        <f t="shared" si="130"/>
        <v>226</v>
      </c>
      <c r="Z311" s="17">
        <f t="shared" si="130"/>
        <v>213</v>
      </c>
      <c r="AA311" s="17">
        <f t="shared" si="130"/>
        <v>189</v>
      </c>
      <c r="AB311" s="58"/>
      <c r="AC311" s="58"/>
      <c r="AD311" s="58"/>
      <c r="AE311" s="58"/>
      <c r="AF311" s="58"/>
    </row>
    <row r="312" spans="1:37" s="8" customFormat="1" ht="12.75" customHeight="1" x14ac:dyDescent="0.2">
      <c r="A312" s="40"/>
      <c r="B312" s="38"/>
      <c r="C312" s="38"/>
      <c r="D312" s="38"/>
      <c r="E312" s="38"/>
      <c r="F312" s="44"/>
      <c r="G312" s="11"/>
      <c r="H312" s="11"/>
      <c r="I312" s="11"/>
      <c r="J312" s="11"/>
      <c r="K312" s="11"/>
      <c r="L312" s="11"/>
      <c r="M312" s="11"/>
      <c r="N312" s="58"/>
      <c r="O312" s="58"/>
      <c r="P312" s="58"/>
      <c r="Q312" s="58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58"/>
      <c r="AC312" s="58"/>
      <c r="AD312" s="58"/>
      <c r="AE312" s="58"/>
      <c r="AF312" s="58"/>
    </row>
    <row r="313" spans="1:37" s="8" customFormat="1" ht="12.75" customHeight="1" x14ac:dyDescent="0.2">
      <c r="A313" s="39" t="s">
        <v>154</v>
      </c>
      <c r="B313" s="37"/>
      <c r="C313" s="37"/>
      <c r="D313" s="37"/>
      <c r="E313" s="38"/>
      <c r="F313" s="37"/>
      <c r="G313" s="1"/>
      <c r="H313" s="1"/>
      <c r="I313" s="1"/>
      <c r="J313" s="1"/>
      <c r="K313" s="1"/>
      <c r="L313" s="1"/>
      <c r="M313" s="1"/>
      <c r="N313" s="58"/>
      <c r="O313" s="58"/>
      <c r="P313" s="58"/>
      <c r="Q313" s="58"/>
      <c r="R313" s="9"/>
      <c r="S313" s="9"/>
      <c r="T313" s="9"/>
      <c r="U313" s="9"/>
      <c r="V313" s="9"/>
      <c r="W313" s="9"/>
      <c r="X313" s="57"/>
      <c r="Y313" s="57"/>
      <c r="Z313" s="57"/>
      <c r="AA313" s="57"/>
      <c r="AB313" s="58"/>
      <c r="AC313" s="58"/>
      <c r="AD313" s="58"/>
      <c r="AE313" s="58"/>
      <c r="AF313" s="58"/>
    </row>
    <row r="314" spans="1:37" s="8" customFormat="1" ht="12.75" customHeight="1" x14ac:dyDescent="0.2">
      <c r="A314" s="37"/>
      <c r="B314" s="37" t="s">
        <v>155</v>
      </c>
      <c r="C314" s="37" t="s">
        <v>256</v>
      </c>
      <c r="D314" s="37" t="s">
        <v>278</v>
      </c>
      <c r="E314" s="37" t="s">
        <v>105</v>
      </c>
      <c r="F314" s="38" t="s">
        <v>157</v>
      </c>
      <c r="G314" s="11" t="s">
        <v>25</v>
      </c>
      <c r="H314" s="1"/>
      <c r="I314" s="1"/>
      <c r="J314" s="1"/>
      <c r="K314" s="1"/>
      <c r="L314" s="1"/>
      <c r="M314" s="1"/>
      <c r="N314" s="63"/>
      <c r="O314" s="63">
        <v>1</v>
      </c>
      <c r="P314" s="63">
        <v>2</v>
      </c>
      <c r="Q314" s="63">
        <v>4</v>
      </c>
      <c r="R314" s="58">
        <v>7</v>
      </c>
      <c r="S314" s="58">
        <v>11</v>
      </c>
      <c r="T314" s="58">
        <v>7</v>
      </c>
      <c r="U314" s="58">
        <v>6</v>
      </c>
      <c r="V314" s="58">
        <v>12</v>
      </c>
      <c r="W314" s="9">
        <v>11</v>
      </c>
      <c r="X314" s="57">
        <v>9</v>
      </c>
      <c r="Y314" s="57">
        <v>13</v>
      </c>
      <c r="Z314" s="57">
        <f>26</f>
        <v>26</v>
      </c>
      <c r="AA314" s="57">
        <v>32</v>
      </c>
      <c r="AB314" s="63"/>
      <c r="AC314" s="63"/>
      <c r="AD314" s="63"/>
      <c r="AE314" s="63"/>
      <c r="AF314" s="63"/>
    </row>
    <row r="315" spans="1:37" s="8" customFormat="1" ht="12.75" customHeight="1" x14ac:dyDescent="0.2">
      <c r="A315" s="37"/>
      <c r="B315" s="37" t="s">
        <v>155</v>
      </c>
      <c r="C315" s="37" t="s">
        <v>256</v>
      </c>
      <c r="D315" s="37" t="s">
        <v>278</v>
      </c>
      <c r="E315" s="38"/>
      <c r="F315" s="38" t="s">
        <v>157</v>
      </c>
      <c r="G315" s="11" t="s">
        <v>25</v>
      </c>
      <c r="H315" s="1"/>
      <c r="I315" s="1"/>
      <c r="J315" s="1"/>
      <c r="K315" s="1"/>
      <c r="L315" s="1"/>
      <c r="M315" s="1"/>
      <c r="N315" s="63">
        <v>4</v>
      </c>
      <c r="O315" s="63">
        <v>4</v>
      </c>
      <c r="P315" s="63">
        <v>8</v>
      </c>
      <c r="Q315" s="63">
        <v>13</v>
      </c>
      <c r="R315" s="31">
        <v>19</v>
      </c>
      <c r="S315" s="31">
        <v>24</v>
      </c>
      <c r="T315" s="31">
        <v>20</v>
      </c>
      <c r="U315" s="31">
        <v>25</v>
      </c>
      <c r="V315" s="31">
        <v>35</v>
      </c>
      <c r="W315" s="9">
        <v>51</v>
      </c>
      <c r="X315" s="57">
        <v>73</v>
      </c>
      <c r="Y315" s="57">
        <v>80</v>
      </c>
      <c r="Z315" s="57">
        <f>87+1</f>
        <v>88</v>
      </c>
      <c r="AA315" s="57">
        <v>120</v>
      </c>
      <c r="AB315" s="63"/>
      <c r="AC315" s="63"/>
      <c r="AD315" s="63"/>
      <c r="AE315" s="63"/>
      <c r="AF315" s="63"/>
    </row>
    <row r="316" spans="1:37" s="8" customFormat="1" ht="12.75" customHeight="1" x14ac:dyDescent="0.2">
      <c r="A316" s="37"/>
      <c r="B316" s="37" t="s">
        <v>155</v>
      </c>
      <c r="C316" s="37" t="s">
        <v>279</v>
      </c>
      <c r="D316" s="37" t="s">
        <v>254</v>
      </c>
      <c r="E316" s="37"/>
      <c r="F316" s="38" t="s">
        <v>280</v>
      </c>
      <c r="G316" s="11"/>
      <c r="H316" s="11"/>
      <c r="I316" s="11"/>
      <c r="J316" s="11"/>
      <c r="K316" s="11"/>
      <c r="L316" s="1"/>
      <c r="M316" s="1"/>
      <c r="N316" s="63"/>
      <c r="O316" s="63">
        <v>1</v>
      </c>
      <c r="P316" s="63"/>
      <c r="Q316" s="63"/>
      <c r="R316" s="58">
        <v>3</v>
      </c>
      <c r="S316" s="58">
        <v>1</v>
      </c>
      <c r="T316" s="58">
        <v>6</v>
      </c>
      <c r="U316" s="58">
        <v>1</v>
      </c>
      <c r="V316" s="58"/>
      <c r="W316" s="9"/>
      <c r="X316" s="57"/>
      <c r="Y316" s="57"/>
      <c r="Z316" s="57"/>
      <c r="AA316" s="57"/>
      <c r="AB316" s="63"/>
      <c r="AC316" s="63"/>
      <c r="AD316" s="63"/>
      <c r="AE316" s="63"/>
      <c r="AF316" s="63"/>
    </row>
    <row r="317" spans="1:37" s="8" customFormat="1" ht="12.75" customHeight="1" x14ac:dyDescent="0.2">
      <c r="A317" s="37"/>
      <c r="B317" s="37" t="s">
        <v>155</v>
      </c>
      <c r="C317" s="37" t="s">
        <v>279</v>
      </c>
      <c r="D317" s="37" t="s">
        <v>281</v>
      </c>
      <c r="E317" s="37" t="s">
        <v>105</v>
      </c>
      <c r="F317" s="38" t="s">
        <v>157</v>
      </c>
      <c r="G317" s="11"/>
      <c r="H317" s="11"/>
      <c r="I317" s="11"/>
      <c r="J317" s="11"/>
      <c r="K317" s="11"/>
      <c r="L317" s="1"/>
      <c r="M317" s="1"/>
      <c r="N317" s="63"/>
      <c r="O317" s="63"/>
      <c r="P317" s="63"/>
      <c r="Q317" s="63"/>
      <c r="R317" s="58"/>
      <c r="S317" s="58"/>
      <c r="T317" s="58">
        <v>1</v>
      </c>
      <c r="U317" s="58"/>
      <c r="V317" s="58"/>
      <c r="W317" s="9">
        <v>2</v>
      </c>
      <c r="X317" s="57">
        <v>6</v>
      </c>
      <c r="Y317" s="57">
        <v>21</v>
      </c>
      <c r="Z317" s="57">
        <v>19</v>
      </c>
      <c r="AA317" s="57"/>
      <c r="AB317" s="63"/>
      <c r="AC317" s="63"/>
      <c r="AD317" s="63"/>
      <c r="AE317" s="63"/>
      <c r="AF317" s="63"/>
    </row>
    <row r="318" spans="1:37" s="8" customFormat="1" ht="12.75" customHeight="1" x14ac:dyDescent="0.2">
      <c r="A318" s="37"/>
      <c r="B318" s="37" t="s">
        <v>155</v>
      </c>
      <c r="C318" s="37" t="s">
        <v>279</v>
      </c>
      <c r="D318" s="37" t="s">
        <v>281</v>
      </c>
      <c r="E318" s="38"/>
      <c r="F318" s="37" t="s">
        <v>157</v>
      </c>
      <c r="G318" s="11"/>
      <c r="H318" s="11">
        <v>11</v>
      </c>
      <c r="I318" s="11">
        <v>14</v>
      </c>
      <c r="J318" s="11">
        <v>17</v>
      </c>
      <c r="K318" s="11">
        <v>24</v>
      </c>
      <c r="L318" s="1">
        <v>24</v>
      </c>
      <c r="M318" s="1">
        <v>15</v>
      </c>
      <c r="N318" s="63">
        <v>17</v>
      </c>
      <c r="O318" s="63">
        <v>7</v>
      </c>
      <c r="P318" s="63">
        <v>12</v>
      </c>
      <c r="Q318" s="63">
        <v>18</v>
      </c>
      <c r="R318" s="31">
        <v>40</v>
      </c>
      <c r="S318" s="31">
        <v>65</v>
      </c>
      <c r="T318" s="31">
        <v>58</v>
      </c>
      <c r="U318" s="31">
        <v>48</v>
      </c>
      <c r="V318" s="31">
        <v>57</v>
      </c>
      <c r="W318" s="9">
        <v>60</v>
      </c>
      <c r="X318" s="57">
        <v>51</v>
      </c>
      <c r="Y318" s="57">
        <v>21</v>
      </c>
      <c r="Z318" s="57">
        <v>11</v>
      </c>
      <c r="AA318" s="57">
        <v>35</v>
      </c>
      <c r="AB318" s="63"/>
      <c r="AC318" s="63"/>
      <c r="AD318" s="63"/>
      <c r="AE318" s="63"/>
      <c r="AF318" s="63"/>
    </row>
    <row r="319" spans="1:37" s="8" customFormat="1" ht="12.75" customHeight="1" x14ac:dyDescent="0.2">
      <c r="A319" s="37"/>
      <c r="B319" s="37"/>
      <c r="C319" s="37"/>
      <c r="D319" s="37"/>
      <c r="E319" s="38"/>
      <c r="F319" s="37"/>
      <c r="G319" s="11"/>
      <c r="H319" s="11"/>
      <c r="I319" s="11"/>
      <c r="J319" s="11"/>
      <c r="K319" s="11"/>
      <c r="L319" s="11"/>
      <c r="M319" s="11"/>
      <c r="N319" s="63"/>
      <c r="O319" s="63"/>
      <c r="P319" s="63"/>
      <c r="Q319" s="63"/>
      <c r="R319" s="31"/>
      <c r="S319" s="31"/>
      <c r="T319" s="31"/>
      <c r="U319" s="31"/>
      <c r="V319" s="31"/>
      <c r="W319" s="9"/>
      <c r="X319" s="57"/>
      <c r="Y319" s="57"/>
      <c r="Z319" s="57"/>
      <c r="AA319" s="57"/>
      <c r="AB319" s="63"/>
      <c r="AC319" s="63"/>
      <c r="AD319" s="63"/>
      <c r="AE319" s="63"/>
      <c r="AF319" s="63"/>
    </row>
    <row r="320" spans="1:37" ht="12.75" customHeight="1" x14ac:dyDescent="0.2">
      <c r="A320" s="37"/>
      <c r="B320" s="37" t="s">
        <v>168</v>
      </c>
      <c r="C320" s="37" t="s">
        <v>247</v>
      </c>
      <c r="D320" s="37" t="s">
        <v>282</v>
      </c>
      <c r="E320" s="37" t="s">
        <v>105</v>
      </c>
      <c r="F320" s="37" t="s">
        <v>283</v>
      </c>
      <c r="G320" s="11"/>
      <c r="H320" s="11"/>
      <c r="I320" s="11"/>
      <c r="J320" s="11"/>
      <c r="K320" s="11"/>
      <c r="L320" s="1"/>
      <c r="M320" s="1"/>
      <c r="N320" s="63"/>
      <c r="O320" s="63"/>
      <c r="P320" s="63"/>
      <c r="Q320" s="63"/>
      <c r="R320" s="31"/>
      <c r="S320" s="31"/>
      <c r="T320" s="31"/>
      <c r="U320" s="31"/>
      <c r="V320" s="31"/>
      <c r="W320" s="9"/>
      <c r="X320" s="57">
        <v>1</v>
      </c>
      <c r="Y320" s="57">
        <v>6</v>
      </c>
      <c r="Z320" s="57">
        <v>15</v>
      </c>
      <c r="AA320" s="57">
        <v>18</v>
      </c>
      <c r="AB320" s="63"/>
      <c r="AC320" s="63"/>
      <c r="AD320" s="63"/>
      <c r="AE320" s="63"/>
      <c r="AF320" s="63"/>
      <c r="AJ320" s="8"/>
      <c r="AK320" s="8"/>
    </row>
    <row r="321" spans="1:37" s="23" customFormat="1" ht="12.75" customHeight="1" x14ac:dyDescent="0.2">
      <c r="A321" s="37"/>
      <c r="B321" s="37" t="s">
        <v>168</v>
      </c>
      <c r="C321" s="37" t="s">
        <v>247</v>
      </c>
      <c r="D321" s="37" t="s">
        <v>282</v>
      </c>
      <c r="E321" s="37"/>
      <c r="F321" s="37" t="s">
        <v>284</v>
      </c>
      <c r="G321" s="8"/>
      <c r="H321" s="8">
        <v>2</v>
      </c>
      <c r="I321" s="8">
        <v>3</v>
      </c>
      <c r="J321" s="8">
        <v>1</v>
      </c>
      <c r="K321" s="8"/>
      <c r="L321" s="1">
        <v>1</v>
      </c>
      <c r="M321" s="1">
        <v>1</v>
      </c>
      <c r="N321" s="63">
        <v>2</v>
      </c>
      <c r="O321" s="63">
        <v>2</v>
      </c>
      <c r="P321" s="63">
        <v>4</v>
      </c>
      <c r="Q321" s="63">
        <v>1</v>
      </c>
      <c r="R321" s="31">
        <v>1</v>
      </c>
      <c r="S321" s="31">
        <v>4</v>
      </c>
      <c r="T321" s="31">
        <v>2</v>
      </c>
      <c r="U321" s="31">
        <v>1</v>
      </c>
      <c r="V321" s="31">
        <v>2</v>
      </c>
      <c r="W321" s="9">
        <v>4</v>
      </c>
      <c r="X321" s="57">
        <v>153</v>
      </c>
      <c r="Y321" s="57">
        <v>224</v>
      </c>
      <c r="Z321" s="57">
        <f>255-2</f>
        <v>253</v>
      </c>
      <c r="AA321" s="57">
        <v>247</v>
      </c>
      <c r="AB321" s="63"/>
      <c r="AC321" s="63"/>
      <c r="AD321" s="63"/>
      <c r="AE321" s="63"/>
      <c r="AF321" s="63"/>
      <c r="AJ321" s="1"/>
      <c r="AK321" s="1"/>
    </row>
    <row r="322" spans="1:37" s="8" customFormat="1" ht="12.75" customHeight="1" x14ac:dyDescent="0.2">
      <c r="A322" s="37"/>
      <c r="B322" s="37" t="s">
        <v>168</v>
      </c>
      <c r="C322" s="37" t="s">
        <v>247</v>
      </c>
      <c r="D322" s="37" t="s">
        <v>285</v>
      </c>
      <c r="E322" s="37"/>
      <c r="F322" s="37" t="s">
        <v>286</v>
      </c>
      <c r="G322" s="1"/>
      <c r="H322" s="1">
        <v>5</v>
      </c>
      <c r="I322" s="1">
        <v>3</v>
      </c>
      <c r="J322" s="1">
        <v>6</v>
      </c>
      <c r="K322" s="1">
        <v>5</v>
      </c>
      <c r="L322" s="1">
        <v>1</v>
      </c>
      <c r="M322" s="1">
        <v>5</v>
      </c>
      <c r="N322" s="63">
        <v>7</v>
      </c>
      <c r="O322" s="63">
        <v>4</v>
      </c>
      <c r="P322" s="63">
        <v>11</v>
      </c>
      <c r="Q322" s="63">
        <v>12</v>
      </c>
      <c r="R322" s="31">
        <v>14</v>
      </c>
      <c r="S322" s="31">
        <v>11</v>
      </c>
      <c r="T322" s="31">
        <v>10</v>
      </c>
      <c r="U322" s="31">
        <v>8</v>
      </c>
      <c r="V322" s="31">
        <v>7</v>
      </c>
      <c r="W322" s="9">
        <v>4</v>
      </c>
      <c r="X322" s="57">
        <v>6</v>
      </c>
      <c r="Y322" s="57">
        <v>17</v>
      </c>
      <c r="Z322" s="57">
        <v>22</v>
      </c>
      <c r="AA322" s="57">
        <v>17</v>
      </c>
      <c r="AB322" s="63"/>
      <c r="AC322" s="63"/>
      <c r="AD322" s="63"/>
      <c r="AE322" s="63"/>
      <c r="AF322" s="63"/>
      <c r="AJ322" s="23"/>
      <c r="AK322" s="23"/>
    </row>
    <row r="323" spans="1:37" s="8" customFormat="1" ht="12.75" customHeight="1" x14ac:dyDescent="0.2">
      <c r="A323" s="37"/>
      <c r="B323" s="37" t="s">
        <v>168</v>
      </c>
      <c r="C323" s="37" t="s">
        <v>247</v>
      </c>
      <c r="D323" s="37" t="s">
        <v>287</v>
      </c>
      <c r="E323" s="37"/>
      <c r="F323" s="37" t="s">
        <v>288</v>
      </c>
      <c r="G323" s="11"/>
      <c r="H323" s="11">
        <v>5</v>
      </c>
      <c r="I323" s="11">
        <v>4</v>
      </c>
      <c r="J323" s="11">
        <v>1</v>
      </c>
      <c r="K323" s="11">
        <v>3</v>
      </c>
      <c r="L323" s="1">
        <v>1</v>
      </c>
      <c r="M323" s="1"/>
      <c r="N323" s="63"/>
      <c r="O323" s="63"/>
      <c r="P323" s="63">
        <v>1</v>
      </c>
      <c r="Q323" s="63">
        <v>1</v>
      </c>
      <c r="R323" s="31">
        <v>2</v>
      </c>
      <c r="S323" s="31">
        <v>1</v>
      </c>
      <c r="T323" s="31">
        <v>1</v>
      </c>
      <c r="U323" s="31"/>
      <c r="V323" s="31"/>
      <c r="W323" s="9">
        <v>1</v>
      </c>
      <c r="X323" s="34"/>
      <c r="Y323" s="57"/>
      <c r="Z323" s="57"/>
      <c r="AA323" s="57"/>
      <c r="AB323" s="63"/>
      <c r="AC323" s="63"/>
      <c r="AD323" s="63"/>
      <c r="AE323" s="63"/>
      <c r="AF323" s="63"/>
    </row>
    <row r="324" spans="1:37" s="8" customFormat="1" ht="12.75" customHeight="1" x14ac:dyDescent="0.2">
      <c r="A324" s="37"/>
      <c r="B324" s="37" t="s">
        <v>168</v>
      </c>
      <c r="C324" s="37" t="s">
        <v>247</v>
      </c>
      <c r="D324" s="37" t="s">
        <v>289</v>
      </c>
      <c r="E324" s="37"/>
      <c r="F324" s="37" t="s">
        <v>290</v>
      </c>
      <c r="G324" s="11"/>
      <c r="H324" s="11">
        <v>78</v>
      </c>
      <c r="I324" s="11">
        <v>66</v>
      </c>
      <c r="J324" s="11">
        <v>81</v>
      </c>
      <c r="K324" s="11">
        <v>63</v>
      </c>
      <c r="L324" s="1">
        <v>45</v>
      </c>
      <c r="M324" s="1">
        <v>43</v>
      </c>
      <c r="N324" s="63">
        <v>48</v>
      </c>
      <c r="O324" s="63">
        <v>56</v>
      </c>
      <c r="P324" s="63">
        <v>51</v>
      </c>
      <c r="Q324" s="63">
        <v>42</v>
      </c>
      <c r="R324" s="31">
        <v>67</v>
      </c>
      <c r="S324" s="31">
        <v>79</v>
      </c>
      <c r="T324" s="31">
        <v>101</v>
      </c>
      <c r="U324" s="31">
        <v>126</v>
      </c>
      <c r="V324" s="31">
        <v>119</v>
      </c>
      <c r="W324" s="9">
        <v>106</v>
      </c>
      <c r="X324" s="34">
        <v>55</v>
      </c>
      <c r="Y324" s="34">
        <v>25</v>
      </c>
      <c r="Z324" s="57"/>
      <c r="AA324" s="57"/>
      <c r="AB324" s="63"/>
      <c r="AC324" s="63"/>
      <c r="AD324" s="63"/>
      <c r="AE324" s="63"/>
      <c r="AF324" s="63"/>
    </row>
    <row r="325" spans="1:37" s="8" customFormat="1" ht="12.75" customHeight="1" thickBot="1" x14ac:dyDescent="0.25">
      <c r="A325" s="37"/>
      <c r="B325" s="37" t="s">
        <v>168</v>
      </c>
      <c r="C325" s="37" t="s">
        <v>247</v>
      </c>
      <c r="D325" s="37" t="s">
        <v>291</v>
      </c>
      <c r="E325" s="37"/>
      <c r="F325" s="2" t="s">
        <v>292</v>
      </c>
      <c r="G325" s="11"/>
      <c r="H325" s="11"/>
      <c r="I325" s="11"/>
      <c r="J325" s="11"/>
      <c r="K325" s="11"/>
      <c r="L325" s="77"/>
      <c r="M325" s="77"/>
      <c r="N325" s="63"/>
      <c r="O325" s="63"/>
      <c r="P325" s="63"/>
      <c r="Q325" s="64">
        <v>3</v>
      </c>
      <c r="R325" s="31">
        <v>2</v>
      </c>
      <c r="S325" s="31"/>
      <c r="T325" s="31"/>
      <c r="U325" s="31"/>
      <c r="V325" s="31"/>
      <c r="W325" s="9"/>
      <c r="X325" s="34"/>
      <c r="Y325" s="34"/>
      <c r="Z325" s="57"/>
      <c r="AA325" s="57"/>
      <c r="AB325" s="63"/>
      <c r="AC325" s="63"/>
      <c r="AD325" s="63"/>
      <c r="AE325" s="63"/>
      <c r="AF325" s="63"/>
    </row>
    <row r="326" spans="1:37" s="8" customFormat="1" ht="12.75" customHeight="1" thickTop="1" x14ac:dyDescent="0.2">
      <c r="A326" s="38"/>
      <c r="B326" s="38"/>
      <c r="C326" s="37" t="s">
        <v>247</v>
      </c>
      <c r="D326" s="43"/>
      <c r="E326" s="43"/>
      <c r="F326" s="46" t="s">
        <v>293</v>
      </c>
      <c r="G326" s="11"/>
      <c r="H326" s="17">
        <f t="shared" ref="H326:O326" si="131">SUM(H320:H325)</f>
        <v>90</v>
      </c>
      <c r="I326" s="17">
        <f t="shared" ref="I326" si="132">SUM(I320:I325)</f>
        <v>76</v>
      </c>
      <c r="J326" s="17">
        <f t="shared" ref="J326" si="133">SUM(J320:J325)</f>
        <v>89</v>
      </c>
      <c r="K326" s="17">
        <f t="shared" si="131"/>
        <v>71</v>
      </c>
      <c r="L326" s="17">
        <f t="shared" si="131"/>
        <v>48</v>
      </c>
      <c r="M326" s="17">
        <f t="shared" si="131"/>
        <v>49</v>
      </c>
      <c r="N326" s="17">
        <f t="shared" si="131"/>
        <v>57</v>
      </c>
      <c r="O326" s="17">
        <f t="shared" si="131"/>
        <v>62</v>
      </c>
      <c r="P326" s="17">
        <f t="shared" ref="P326" si="134">SUM(P319:P325)</f>
        <v>67</v>
      </c>
      <c r="Q326" s="17">
        <f t="shared" ref="Q326" si="135">SUM(Q319:Q325)</f>
        <v>59</v>
      </c>
      <c r="R326" s="17">
        <f t="shared" ref="R326:AA326" si="136">SUM(R319:R325)</f>
        <v>86</v>
      </c>
      <c r="S326" s="17">
        <f t="shared" si="136"/>
        <v>95</v>
      </c>
      <c r="T326" s="17">
        <f t="shared" si="136"/>
        <v>114</v>
      </c>
      <c r="U326" s="17">
        <f t="shared" si="136"/>
        <v>135</v>
      </c>
      <c r="V326" s="17">
        <f t="shared" si="136"/>
        <v>128</v>
      </c>
      <c r="W326" s="17">
        <f t="shared" si="136"/>
        <v>115</v>
      </c>
      <c r="X326" s="17">
        <f t="shared" si="136"/>
        <v>215</v>
      </c>
      <c r="Y326" s="17">
        <f t="shared" si="136"/>
        <v>272</v>
      </c>
      <c r="Z326" s="17">
        <f t="shared" si="136"/>
        <v>290</v>
      </c>
      <c r="AA326" s="17">
        <f t="shared" si="136"/>
        <v>282</v>
      </c>
      <c r="AB326" s="58"/>
      <c r="AC326" s="58"/>
      <c r="AD326" s="58"/>
      <c r="AE326" s="58"/>
      <c r="AF326" s="58"/>
    </row>
    <row r="327" spans="1:37" s="23" customFormat="1" ht="12.75" customHeight="1" x14ac:dyDescent="0.2">
      <c r="A327" s="37"/>
      <c r="B327" s="37"/>
      <c r="C327" s="37"/>
      <c r="D327" s="38"/>
      <c r="E327" s="37"/>
      <c r="F327" s="38"/>
      <c r="G327" s="1"/>
      <c r="H327" s="1"/>
      <c r="I327" s="1"/>
      <c r="J327" s="1"/>
      <c r="K327" s="1"/>
      <c r="L327" s="1"/>
      <c r="M327" s="1"/>
      <c r="N327" s="63"/>
      <c r="O327" s="63"/>
      <c r="P327" s="63"/>
      <c r="Q327" s="63"/>
      <c r="R327" s="31"/>
      <c r="S327" s="31"/>
      <c r="T327" s="31"/>
      <c r="U327" s="31"/>
      <c r="V327" s="31"/>
      <c r="W327" s="9"/>
      <c r="X327" s="57"/>
      <c r="Y327" s="57"/>
      <c r="Z327" s="57"/>
      <c r="AA327" s="57"/>
      <c r="AB327" s="63"/>
      <c r="AC327" s="63"/>
      <c r="AD327" s="63"/>
      <c r="AE327" s="63"/>
      <c r="AF327" s="63"/>
      <c r="AJ327" s="8"/>
      <c r="AK327" s="8"/>
    </row>
    <row r="328" spans="1:37" s="23" customFormat="1" ht="12.75" customHeight="1" x14ac:dyDescent="0.2">
      <c r="A328" s="37"/>
      <c r="B328" s="37" t="s">
        <v>168</v>
      </c>
      <c r="C328" s="37" t="s">
        <v>247</v>
      </c>
      <c r="D328" s="38" t="s">
        <v>435</v>
      </c>
      <c r="E328" s="37"/>
      <c r="F328" s="38" t="s">
        <v>438</v>
      </c>
      <c r="G328" s="1"/>
      <c r="H328" s="1">
        <v>1</v>
      </c>
      <c r="I328" s="1">
        <v>2</v>
      </c>
      <c r="J328" s="1"/>
      <c r="K328" s="1"/>
      <c r="L328" s="1"/>
      <c r="M328" s="1"/>
      <c r="N328" s="63"/>
      <c r="O328" s="63"/>
      <c r="P328" s="63"/>
      <c r="Q328" s="63"/>
      <c r="R328" s="31"/>
      <c r="S328" s="31"/>
      <c r="T328" s="31"/>
      <c r="U328" s="31"/>
      <c r="V328" s="31"/>
      <c r="W328" s="9"/>
      <c r="X328" s="57"/>
      <c r="Y328" s="57"/>
      <c r="Z328" s="57"/>
      <c r="AA328" s="57"/>
      <c r="AB328" s="63"/>
      <c r="AC328" s="63"/>
      <c r="AD328" s="63"/>
      <c r="AE328" s="63"/>
      <c r="AF328" s="63"/>
      <c r="AJ328" s="8"/>
      <c r="AK328" s="8"/>
    </row>
    <row r="329" spans="1:37" s="23" customFormat="1" ht="12.75" customHeight="1" x14ac:dyDescent="0.2">
      <c r="A329" s="37"/>
      <c r="B329" s="37"/>
      <c r="C329" s="37"/>
      <c r="D329" s="38"/>
      <c r="E329" s="37"/>
      <c r="F329" s="38"/>
      <c r="G329" s="1"/>
      <c r="H329" s="1"/>
      <c r="I329" s="1"/>
      <c r="J329" s="1"/>
      <c r="K329" s="1"/>
      <c r="L329" s="1"/>
      <c r="M329" s="1"/>
      <c r="N329" s="63"/>
      <c r="O329" s="63"/>
      <c r="P329" s="63"/>
      <c r="Q329" s="63"/>
      <c r="R329" s="31"/>
      <c r="S329" s="31"/>
      <c r="T329" s="31"/>
      <c r="U329" s="31"/>
      <c r="V329" s="31"/>
      <c r="W329" s="9"/>
      <c r="X329" s="57"/>
      <c r="Y329" s="57"/>
      <c r="Z329" s="57"/>
      <c r="AA329" s="57"/>
      <c r="AB329" s="63"/>
      <c r="AC329" s="63"/>
      <c r="AD329" s="63"/>
      <c r="AE329" s="63"/>
      <c r="AF329" s="63"/>
      <c r="AJ329" s="8"/>
      <c r="AK329" s="8"/>
    </row>
    <row r="330" spans="1:37" s="8" customFormat="1" ht="12.75" customHeight="1" x14ac:dyDescent="0.2">
      <c r="A330" s="37"/>
      <c r="B330" s="37" t="s">
        <v>168</v>
      </c>
      <c r="C330" s="37" t="s">
        <v>256</v>
      </c>
      <c r="D330" s="37" t="s">
        <v>294</v>
      </c>
      <c r="E330" s="37" t="s">
        <v>105</v>
      </c>
      <c r="F330" s="37" t="s">
        <v>295</v>
      </c>
      <c r="G330" s="1"/>
      <c r="H330" s="1">
        <v>10</v>
      </c>
      <c r="I330" s="1">
        <v>21</v>
      </c>
      <c r="J330" s="1">
        <v>3</v>
      </c>
      <c r="K330" s="1">
        <v>4</v>
      </c>
      <c r="L330" s="1">
        <v>3</v>
      </c>
      <c r="M330" s="1">
        <v>4</v>
      </c>
      <c r="N330" s="63">
        <v>12</v>
      </c>
      <c r="O330" s="63">
        <v>6</v>
      </c>
      <c r="P330" s="63">
        <v>8</v>
      </c>
      <c r="Q330" s="63">
        <v>14</v>
      </c>
      <c r="R330" s="34">
        <v>12</v>
      </c>
      <c r="S330" s="34">
        <v>14</v>
      </c>
      <c r="T330" s="34">
        <v>10</v>
      </c>
      <c r="U330" s="34">
        <v>6</v>
      </c>
      <c r="V330" s="34"/>
      <c r="W330" s="9"/>
      <c r="X330" s="57"/>
      <c r="Y330" s="57"/>
      <c r="Z330" s="57"/>
      <c r="AA330" s="57"/>
      <c r="AB330" s="63"/>
      <c r="AC330" s="63"/>
      <c r="AD330" s="63"/>
      <c r="AE330" s="63"/>
      <c r="AF330" s="63"/>
      <c r="AJ330" s="23"/>
      <c r="AK330" s="23"/>
    </row>
    <row r="331" spans="1:37" s="23" customFormat="1" ht="12.75" customHeight="1" x14ac:dyDescent="0.2">
      <c r="A331" s="37"/>
      <c r="B331" s="37" t="s">
        <v>168</v>
      </c>
      <c r="C331" s="37" t="s">
        <v>256</v>
      </c>
      <c r="D331" s="37" t="s">
        <v>294</v>
      </c>
      <c r="E331" s="37"/>
      <c r="F331" s="37" t="s">
        <v>295</v>
      </c>
      <c r="G331" s="1"/>
      <c r="H331" s="1">
        <v>23</v>
      </c>
      <c r="I331" s="1">
        <v>15</v>
      </c>
      <c r="J331" s="1">
        <v>11</v>
      </c>
      <c r="K331" s="1">
        <v>13</v>
      </c>
      <c r="L331" s="1">
        <v>26</v>
      </c>
      <c r="M331" s="1">
        <v>37</v>
      </c>
      <c r="N331" s="63">
        <v>35</v>
      </c>
      <c r="O331" s="63">
        <v>48</v>
      </c>
      <c r="P331" s="63">
        <v>59</v>
      </c>
      <c r="Q331" s="63">
        <v>59</v>
      </c>
      <c r="R331" s="34">
        <v>63</v>
      </c>
      <c r="S331" s="34">
        <v>47</v>
      </c>
      <c r="T331" s="34">
        <v>49</v>
      </c>
      <c r="U331" s="34">
        <v>51</v>
      </c>
      <c r="V331" s="34">
        <v>57</v>
      </c>
      <c r="W331" s="9">
        <v>70</v>
      </c>
      <c r="X331" s="57">
        <v>72</v>
      </c>
      <c r="Y331" s="57">
        <v>59</v>
      </c>
      <c r="Z331" s="57">
        <v>61</v>
      </c>
      <c r="AA331" s="57">
        <v>21</v>
      </c>
      <c r="AB331" s="63"/>
      <c r="AC331" s="63"/>
      <c r="AD331" s="63"/>
      <c r="AE331" s="63"/>
      <c r="AF331" s="63"/>
      <c r="AJ331" s="8"/>
      <c r="AK331" s="8"/>
    </row>
    <row r="332" spans="1:37" s="8" customFormat="1" ht="12.75" customHeight="1" x14ac:dyDescent="0.2">
      <c r="A332" s="37"/>
      <c r="B332" s="37" t="s">
        <v>168</v>
      </c>
      <c r="C332" s="37" t="s">
        <v>256</v>
      </c>
      <c r="D332" s="37" t="s">
        <v>296</v>
      </c>
      <c r="E332" s="37" t="s">
        <v>105</v>
      </c>
      <c r="F332" s="37" t="s">
        <v>297</v>
      </c>
      <c r="G332" s="1"/>
      <c r="H332" s="1">
        <v>2</v>
      </c>
      <c r="I332" s="1"/>
      <c r="J332" s="1">
        <v>4</v>
      </c>
      <c r="K332" s="1">
        <v>1</v>
      </c>
      <c r="L332" s="1">
        <v>1</v>
      </c>
      <c r="M332" s="1">
        <v>1</v>
      </c>
      <c r="N332" s="63">
        <v>2</v>
      </c>
      <c r="O332" s="63">
        <v>3</v>
      </c>
      <c r="P332" s="63"/>
      <c r="Q332" s="63"/>
      <c r="R332" s="34"/>
      <c r="S332" s="34"/>
      <c r="T332" s="34"/>
      <c r="U332" s="34"/>
      <c r="V332" s="34"/>
      <c r="W332" s="9"/>
      <c r="X332" s="57"/>
      <c r="Y332" s="57"/>
      <c r="Z332" s="57"/>
      <c r="AA332" s="57"/>
      <c r="AB332" s="63"/>
      <c r="AC332" s="63"/>
      <c r="AD332" s="63"/>
      <c r="AE332" s="63"/>
      <c r="AF332" s="63"/>
      <c r="AJ332" s="23"/>
      <c r="AK332" s="23"/>
    </row>
    <row r="333" spans="1:37" s="23" customFormat="1" ht="12.75" customHeight="1" x14ac:dyDescent="0.2">
      <c r="A333" s="37"/>
      <c r="B333" s="37" t="s">
        <v>168</v>
      </c>
      <c r="C333" s="37" t="s">
        <v>256</v>
      </c>
      <c r="D333" s="37" t="s">
        <v>296</v>
      </c>
      <c r="E333" s="37"/>
      <c r="F333" s="37" t="s">
        <v>297</v>
      </c>
      <c r="G333" s="1"/>
      <c r="H333" s="1">
        <v>5</v>
      </c>
      <c r="I333" s="1">
        <v>5</v>
      </c>
      <c r="J333" s="1">
        <v>5</v>
      </c>
      <c r="K333" s="1">
        <v>6</v>
      </c>
      <c r="L333" s="1">
        <v>5</v>
      </c>
      <c r="M333" s="1">
        <v>9</v>
      </c>
      <c r="N333" s="64">
        <v>9</v>
      </c>
      <c r="O333" s="63">
        <v>1</v>
      </c>
      <c r="P333" s="63"/>
      <c r="Q333" s="63"/>
      <c r="R333" s="34"/>
      <c r="S333" s="34"/>
      <c r="T333" s="34"/>
      <c r="U333" s="34"/>
      <c r="V333" s="34"/>
      <c r="W333" s="9"/>
      <c r="X333" s="57"/>
      <c r="Y333" s="57"/>
      <c r="Z333" s="57"/>
      <c r="AA333" s="57"/>
      <c r="AB333" s="63"/>
      <c r="AC333" s="63"/>
      <c r="AD333" s="63"/>
      <c r="AE333" s="63"/>
      <c r="AF333" s="63"/>
      <c r="AJ333" s="8"/>
      <c r="AK333" s="8"/>
    </row>
    <row r="334" spans="1:37" s="8" customFormat="1" ht="12.75" customHeight="1" x14ac:dyDescent="0.2">
      <c r="A334" s="37"/>
      <c r="B334" s="37"/>
      <c r="C334" s="37"/>
      <c r="D334" s="37"/>
      <c r="E334" s="37"/>
      <c r="F334" s="37"/>
      <c r="G334" s="11"/>
      <c r="H334" s="11"/>
      <c r="I334" s="11"/>
      <c r="J334" s="11"/>
      <c r="K334" s="11"/>
      <c r="L334" s="11"/>
      <c r="M334" s="11"/>
      <c r="N334" s="63"/>
      <c r="O334" s="63"/>
      <c r="P334" s="63"/>
      <c r="Q334" s="63"/>
      <c r="R334" s="34"/>
      <c r="S334" s="34"/>
      <c r="T334" s="34"/>
      <c r="U334" s="34"/>
      <c r="V334" s="34"/>
      <c r="W334" s="9"/>
      <c r="X334" s="57"/>
      <c r="Y334" s="57"/>
      <c r="Z334" s="57"/>
      <c r="AA334" s="57"/>
      <c r="AB334" s="63"/>
      <c r="AC334" s="63"/>
      <c r="AD334" s="63"/>
      <c r="AE334" s="63"/>
      <c r="AF334" s="63"/>
      <c r="AJ334" s="23"/>
      <c r="AK334" s="23"/>
    </row>
    <row r="335" spans="1:37" s="2" customFormat="1" ht="12.75" customHeight="1" x14ac:dyDescent="0.2">
      <c r="A335" s="37"/>
      <c r="B335" s="37" t="s">
        <v>298</v>
      </c>
      <c r="C335" s="37" t="s">
        <v>256</v>
      </c>
      <c r="D335" s="12" t="s">
        <v>417</v>
      </c>
      <c r="E335" s="37" t="s">
        <v>105</v>
      </c>
      <c r="F335" s="14" t="s">
        <v>302</v>
      </c>
      <c r="G335" s="8"/>
      <c r="H335" s="8">
        <v>37</v>
      </c>
      <c r="I335" s="8">
        <v>35</v>
      </c>
      <c r="J335" s="8">
        <v>9</v>
      </c>
      <c r="K335" s="8">
        <v>4</v>
      </c>
      <c r="L335" s="1">
        <v>1</v>
      </c>
      <c r="M335" s="1">
        <v>1</v>
      </c>
      <c r="N335" s="63"/>
      <c r="O335" s="63"/>
      <c r="P335" s="63">
        <v>5</v>
      </c>
      <c r="Q335" s="63">
        <v>7</v>
      </c>
      <c r="R335" s="32">
        <v>5</v>
      </c>
      <c r="S335" s="58">
        <v>12</v>
      </c>
      <c r="T335" s="58">
        <v>5</v>
      </c>
      <c r="U335" s="58">
        <v>3</v>
      </c>
      <c r="V335" s="58">
        <v>4</v>
      </c>
      <c r="W335" s="9">
        <v>1</v>
      </c>
      <c r="X335" s="57">
        <v>2</v>
      </c>
      <c r="Y335" s="57">
        <v>1</v>
      </c>
      <c r="Z335" s="57">
        <v>5</v>
      </c>
      <c r="AA335" s="57">
        <v>30</v>
      </c>
      <c r="AB335" s="63"/>
      <c r="AC335" s="63" t="s">
        <v>301</v>
      </c>
      <c r="AD335" s="63"/>
      <c r="AE335" s="63"/>
      <c r="AF335" s="63"/>
      <c r="AJ335" s="1"/>
      <c r="AK335" s="1"/>
    </row>
    <row r="336" spans="1:37" s="2" customFormat="1" ht="12.75" customHeight="1" x14ac:dyDescent="0.2">
      <c r="A336" s="37"/>
      <c r="B336" s="37" t="s">
        <v>298</v>
      </c>
      <c r="C336" s="37" t="s">
        <v>256</v>
      </c>
      <c r="D336" s="12" t="s">
        <v>417</v>
      </c>
      <c r="E336" s="37"/>
      <c r="F336" s="14" t="s">
        <v>302</v>
      </c>
      <c r="H336" s="2">
        <v>107</v>
      </c>
      <c r="I336" s="2">
        <v>47</v>
      </c>
      <c r="J336" s="2">
        <v>31</v>
      </c>
      <c r="K336" s="2">
        <v>16</v>
      </c>
      <c r="L336" s="1">
        <v>1</v>
      </c>
      <c r="M336" s="1">
        <v>2</v>
      </c>
      <c r="N336" s="64">
        <v>5</v>
      </c>
      <c r="O336" s="64">
        <v>9</v>
      </c>
      <c r="P336" s="63">
        <v>13</v>
      </c>
      <c r="Q336" s="63">
        <v>16</v>
      </c>
      <c r="R336" s="31">
        <v>12</v>
      </c>
      <c r="S336" s="31">
        <v>8</v>
      </c>
      <c r="T336" s="31">
        <v>7</v>
      </c>
      <c r="U336" s="31">
        <v>10</v>
      </c>
      <c r="V336" s="31">
        <v>5</v>
      </c>
      <c r="W336" s="9">
        <v>7</v>
      </c>
      <c r="X336" s="57">
        <v>6</v>
      </c>
      <c r="Y336" s="57">
        <v>12</v>
      </c>
      <c r="Z336" s="57">
        <f>77+1</f>
        <v>78</v>
      </c>
      <c r="AA336" s="57">
        <v>274</v>
      </c>
      <c r="AB336" s="63"/>
      <c r="AC336" s="63" t="s">
        <v>301</v>
      </c>
      <c r="AD336" s="63"/>
      <c r="AE336" s="63"/>
      <c r="AF336" s="63"/>
    </row>
    <row r="337" spans="1:37" ht="12.75" customHeight="1" x14ac:dyDescent="0.2">
      <c r="A337" s="37"/>
      <c r="B337" s="37" t="s">
        <v>298</v>
      </c>
      <c r="C337" s="37" t="s">
        <v>256</v>
      </c>
      <c r="D337" s="12" t="s">
        <v>299</v>
      </c>
      <c r="E337" s="37" t="s">
        <v>105</v>
      </c>
      <c r="F337" s="14" t="s">
        <v>300</v>
      </c>
      <c r="G337" s="1"/>
      <c r="H337" s="1"/>
      <c r="I337" s="1"/>
      <c r="J337" s="1"/>
      <c r="K337" s="1"/>
      <c r="L337" s="1">
        <v>2</v>
      </c>
      <c r="M337" s="1">
        <v>2</v>
      </c>
      <c r="N337" s="64">
        <v>2</v>
      </c>
      <c r="O337" s="63">
        <v>4</v>
      </c>
      <c r="P337" s="63">
        <v>2</v>
      </c>
      <c r="Q337" s="63">
        <v>5</v>
      </c>
      <c r="R337" s="58">
        <v>6</v>
      </c>
      <c r="S337" s="58">
        <v>13</v>
      </c>
      <c r="T337" s="58">
        <v>8</v>
      </c>
      <c r="U337" s="58">
        <v>9</v>
      </c>
      <c r="V337" s="58">
        <v>7</v>
      </c>
      <c r="W337" s="9">
        <v>6</v>
      </c>
      <c r="X337" s="57">
        <v>3</v>
      </c>
      <c r="Y337" s="57">
        <v>3</v>
      </c>
      <c r="Z337" s="57">
        <v>2</v>
      </c>
      <c r="AA337" s="57">
        <v>5</v>
      </c>
      <c r="AB337" s="63"/>
      <c r="AC337" s="63"/>
      <c r="AD337" s="63"/>
      <c r="AE337" s="63"/>
      <c r="AF337" s="63"/>
      <c r="AJ337" s="8"/>
      <c r="AK337" s="8"/>
    </row>
    <row r="338" spans="1:37" ht="12.75" customHeight="1" x14ac:dyDescent="0.2">
      <c r="A338" s="37"/>
      <c r="B338" s="37" t="s">
        <v>298</v>
      </c>
      <c r="C338" s="37" t="s">
        <v>256</v>
      </c>
      <c r="D338" s="12" t="s">
        <v>299</v>
      </c>
      <c r="E338" s="37"/>
      <c r="F338" s="14" t="s">
        <v>300</v>
      </c>
      <c r="K338" s="8">
        <v>4</v>
      </c>
      <c r="L338" s="1">
        <v>5</v>
      </c>
      <c r="M338" s="1">
        <v>10</v>
      </c>
      <c r="N338" s="64">
        <v>14</v>
      </c>
      <c r="O338" s="64">
        <v>18</v>
      </c>
      <c r="P338" s="63">
        <v>19</v>
      </c>
      <c r="Q338" s="63">
        <v>20</v>
      </c>
      <c r="R338" s="31">
        <v>27</v>
      </c>
      <c r="S338" s="31">
        <v>39</v>
      </c>
      <c r="T338" s="31">
        <v>41</v>
      </c>
      <c r="U338" s="31">
        <v>23</v>
      </c>
      <c r="V338" s="31">
        <v>15</v>
      </c>
      <c r="W338" s="9">
        <v>17</v>
      </c>
      <c r="X338" s="57">
        <v>24</v>
      </c>
      <c r="Y338" s="57">
        <v>31</v>
      </c>
      <c r="Z338" s="57">
        <v>37</v>
      </c>
      <c r="AA338" s="57">
        <v>20</v>
      </c>
      <c r="AB338" s="63"/>
      <c r="AC338" s="63"/>
      <c r="AD338" s="63"/>
      <c r="AE338" s="63"/>
      <c r="AF338" s="63"/>
    </row>
    <row r="339" spans="1:37" ht="12.75" customHeight="1" x14ac:dyDescent="0.2">
      <c r="A339" s="37"/>
      <c r="B339" s="37" t="s">
        <v>298</v>
      </c>
      <c r="C339" s="37" t="s">
        <v>256</v>
      </c>
      <c r="D339" s="12" t="s">
        <v>303</v>
      </c>
      <c r="E339" s="37" t="s">
        <v>105</v>
      </c>
      <c r="F339" s="14" t="s">
        <v>304</v>
      </c>
      <c r="G339" s="2"/>
      <c r="H339" s="2"/>
      <c r="I339" s="2"/>
      <c r="J339" s="2"/>
      <c r="K339" s="2">
        <v>1</v>
      </c>
      <c r="L339" s="1">
        <v>10</v>
      </c>
      <c r="M339" s="1">
        <v>15</v>
      </c>
      <c r="N339" s="64">
        <v>18</v>
      </c>
      <c r="O339" s="64">
        <v>8</v>
      </c>
      <c r="P339" s="63">
        <v>20</v>
      </c>
      <c r="Q339" s="63">
        <v>23</v>
      </c>
      <c r="R339" s="58">
        <v>31</v>
      </c>
      <c r="S339" s="58">
        <v>40</v>
      </c>
      <c r="T339" s="32">
        <v>33</v>
      </c>
      <c r="U339" s="32">
        <v>28</v>
      </c>
      <c r="V339" s="32">
        <v>35</v>
      </c>
      <c r="W339" s="9">
        <v>35</v>
      </c>
      <c r="X339" s="57">
        <v>21</v>
      </c>
      <c r="Y339" s="57">
        <v>39</v>
      </c>
      <c r="Z339" s="57">
        <v>49</v>
      </c>
      <c r="AA339" s="57">
        <v>41</v>
      </c>
      <c r="AB339" s="63"/>
      <c r="AC339" s="63"/>
      <c r="AD339" s="63"/>
      <c r="AE339" s="63"/>
      <c r="AF339" s="63"/>
      <c r="AJ339" s="2"/>
      <c r="AK339" s="2"/>
    </row>
    <row r="340" spans="1:37" ht="12.75" customHeight="1" thickBot="1" x14ac:dyDescent="0.25">
      <c r="A340" s="37"/>
      <c r="B340" s="37" t="s">
        <v>298</v>
      </c>
      <c r="C340" s="37" t="s">
        <v>256</v>
      </c>
      <c r="D340" s="12" t="s">
        <v>303</v>
      </c>
      <c r="E340" s="37"/>
      <c r="F340" s="14" t="s">
        <v>304</v>
      </c>
      <c r="I340" s="8">
        <v>1</v>
      </c>
      <c r="J340" s="8">
        <v>1</v>
      </c>
      <c r="K340" s="8">
        <v>12</v>
      </c>
      <c r="L340" s="1">
        <v>27</v>
      </c>
      <c r="M340" s="1">
        <v>35</v>
      </c>
      <c r="N340" s="64">
        <v>36</v>
      </c>
      <c r="O340" s="64">
        <v>37</v>
      </c>
      <c r="P340" s="63">
        <v>37</v>
      </c>
      <c r="Q340" s="63">
        <v>57</v>
      </c>
      <c r="R340" s="31">
        <v>86</v>
      </c>
      <c r="S340" s="31">
        <v>103</v>
      </c>
      <c r="T340" s="31">
        <v>110</v>
      </c>
      <c r="U340" s="31">
        <v>95</v>
      </c>
      <c r="V340" s="31">
        <v>100</v>
      </c>
      <c r="W340" s="9">
        <v>100</v>
      </c>
      <c r="X340" s="57">
        <v>165</v>
      </c>
      <c r="Y340" s="57">
        <v>208</v>
      </c>
      <c r="Z340" s="57">
        <f>205+1</f>
        <v>206</v>
      </c>
      <c r="AA340" s="57">
        <v>113</v>
      </c>
      <c r="AB340" s="63"/>
      <c r="AC340" s="63"/>
      <c r="AD340" s="63"/>
      <c r="AE340" s="63"/>
      <c r="AF340" s="63"/>
    </row>
    <row r="341" spans="1:37" ht="12.75" customHeight="1" thickTop="1" x14ac:dyDescent="0.2">
      <c r="A341" s="38"/>
      <c r="B341" s="35" t="s">
        <v>305</v>
      </c>
      <c r="C341" s="37" t="s">
        <v>256</v>
      </c>
      <c r="D341" s="43"/>
      <c r="E341" s="43"/>
      <c r="F341" s="42"/>
      <c r="H341" s="17">
        <f>SUM(H335:H340)</f>
        <v>144</v>
      </c>
      <c r="I341" s="17">
        <f>SUM(I335:I340)</f>
        <v>83</v>
      </c>
      <c r="J341" s="17">
        <f>SUM(J335:J340)</f>
        <v>41</v>
      </c>
      <c r="K341" s="17">
        <f>SUM(K335:K340)</f>
        <v>37</v>
      </c>
      <c r="L341" s="17">
        <f>SUM(L335:L340)</f>
        <v>46</v>
      </c>
      <c r="M341" s="17">
        <f t="shared" ref="M341:AA341" si="137">SUM(M335:M340)</f>
        <v>65</v>
      </c>
      <c r="N341" s="17">
        <f t="shared" si="137"/>
        <v>75</v>
      </c>
      <c r="O341" s="17">
        <f t="shared" si="137"/>
        <v>76</v>
      </c>
      <c r="P341" s="17">
        <f t="shared" si="137"/>
        <v>96</v>
      </c>
      <c r="Q341" s="17">
        <f t="shared" si="137"/>
        <v>128</v>
      </c>
      <c r="R341" s="17">
        <f t="shared" si="137"/>
        <v>167</v>
      </c>
      <c r="S341" s="17">
        <f t="shared" si="137"/>
        <v>215</v>
      </c>
      <c r="T341" s="17">
        <f t="shared" si="137"/>
        <v>204</v>
      </c>
      <c r="U341" s="17">
        <f t="shared" si="137"/>
        <v>168</v>
      </c>
      <c r="V341" s="17">
        <f t="shared" si="137"/>
        <v>166</v>
      </c>
      <c r="W341" s="17">
        <f t="shared" si="137"/>
        <v>166</v>
      </c>
      <c r="X341" s="17">
        <f t="shared" si="137"/>
        <v>221</v>
      </c>
      <c r="Y341" s="17">
        <f t="shared" si="137"/>
        <v>294</v>
      </c>
      <c r="Z341" s="17">
        <f t="shared" si="137"/>
        <v>377</v>
      </c>
      <c r="AA341" s="17">
        <f t="shared" si="137"/>
        <v>483</v>
      </c>
      <c r="AF341" s="58"/>
    </row>
    <row r="342" spans="1:37" s="8" customFormat="1" ht="12.75" customHeight="1" thickBot="1" x14ac:dyDescent="0.25">
      <c r="A342" s="37"/>
      <c r="B342" s="37"/>
      <c r="C342" s="37"/>
      <c r="D342" s="37"/>
      <c r="E342" s="37"/>
      <c r="F342" s="37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57"/>
      <c r="Y342" s="57"/>
      <c r="Z342" s="57"/>
      <c r="AA342" s="57"/>
      <c r="AB342" s="58"/>
      <c r="AC342" s="58"/>
      <c r="AD342" s="58"/>
      <c r="AE342" s="58"/>
      <c r="AF342" s="58"/>
      <c r="AJ342" s="1"/>
      <c r="AK342" s="1"/>
    </row>
    <row r="343" spans="1:37" s="23" customFormat="1" ht="12.75" customHeight="1" thickTop="1" x14ac:dyDescent="0.2">
      <c r="A343" s="46" t="s">
        <v>306</v>
      </c>
      <c r="B343" s="47"/>
      <c r="C343" s="37"/>
      <c r="D343" s="46"/>
      <c r="E343" s="41"/>
      <c r="F343" s="48"/>
      <c r="G343" s="1"/>
      <c r="H343" s="68">
        <f t="shared" ref="H343:S343" si="138">SUM(H313:H325,H327:H340)</f>
        <v>286</v>
      </c>
      <c r="I343" s="68">
        <f t="shared" ref="I343" si="139">SUM(I313:I325,I327:I340)</f>
        <v>216</v>
      </c>
      <c r="J343" s="68">
        <f t="shared" ref="J343" si="140">SUM(J313:J325,J327:J340)</f>
        <v>170</v>
      </c>
      <c r="K343" s="68">
        <f t="shared" si="138"/>
        <v>156</v>
      </c>
      <c r="L343" s="68">
        <f t="shared" si="138"/>
        <v>153</v>
      </c>
      <c r="M343" s="68">
        <f t="shared" si="138"/>
        <v>180</v>
      </c>
      <c r="N343" s="68">
        <f t="shared" si="138"/>
        <v>211</v>
      </c>
      <c r="O343" s="68">
        <f t="shared" si="138"/>
        <v>209</v>
      </c>
      <c r="P343" s="68">
        <f t="shared" si="138"/>
        <v>252</v>
      </c>
      <c r="Q343" s="68">
        <f t="shared" si="138"/>
        <v>295</v>
      </c>
      <c r="R343" s="68">
        <f t="shared" si="138"/>
        <v>397</v>
      </c>
      <c r="S343" s="68">
        <f t="shared" si="138"/>
        <v>472</v>
      </c>
      <c r="T343" s="68">
        <f t="shared" ref="T343:AA343" si="141">SUM(T313:T325,T327:T334,T341)</f>
        <v>469</v>
      </c>
      <c r="U343" s="68">
        <f t="shared" si="141"/>
        <v>440</v>
      </c>
      <c r="V343" s="68">
        <f t="shared" si="141"/>
        <v>455</v>
      </c>
      <c r="W343" s="68">
        <f t="shared" si="141"/>
        <v>475</v>
      </c>
      <c r="X343" s="68">
        <f t="shared" si="141"/>
        <v>647</v>
      </c>
      <c r="Y343" s="68">
        <f t="shared" si="141"/>
        <v>760</v>
      </c>
      <c r="Z343" s="68">
        <f t="shared" si="141"/>
        <v>872</v>
      </c>
      <c r="AA343" s="68">
        <f t="shared" si="141"/>
        <v>973</v>
      </c>
      <c r="AB343" s="57"/>
      <c r="AC343" s="57"/>
      <c r="AD343" s="57"/>
      <c r="AE343" s="57"/>
      <c r="AF343" s="57"/>
      <c r="AJ343" s="8"/>
      <c r="AK343" s="8"/>
    </row>
    <row r="344" spans="1:37" s="8" customFormat="1" ht="12.75" customHeight="1" x14ac:dyDescent="0.2">
      <c r="A344" s="49"/>
      <c r="B344" s="48"/>
      <c r="C344" s="37"/>
      <c r="D344" s="49"/>
      <c r="E344" s="41"/>
      <c r="F344" s="48"/>
      <c r="G344" s="1"/>
      <c r="H344" s="1"/>
      <c r="I344" s="1"/>
      <c r="J344" s="1"/>
      <c r="K344" s="1"/>
      <c r="L344" s="1"/>
      <c r="M344" s="1"/>
      <c r="N344" s="57"/>
      <c r="O344" s="57"/>
      <c r="P344" s="57"/>
      <c r="Q344" s="57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57"/>
      <c r="AC344" s="57"/>
      <c r="AD344" s="57"/>
      <c r="AE344" s="57"/>
      <c r="AF344" s="57"/>
      <c r="AJ344" s="23"/>
      <c r="AK344" s="23"/>
    </row>
    <row r="345" spans="1:37" s="8" customFormat="1" ht="12.75" customHeight="1" x14ac:dyDescent="0.2">
      <c r="A345" s="39" t="s">
        <v>175</v>
      </c>
      <c r="B345" s="37"/>
      <c r="C345" s="37"/>
      <c r="D345" s="37"/>
      <c r="E345" s="38"/>
      <c r="F345" s="37"/>
      <c r="G345" s="1"/>
      <c r="H345" s="1"/>
      <c r="I345" s="1"/>
      <c r="J345" s="1"/>
      <c r="K345" s="1"/>
      <c r="L345" s="1"/>
      <c r="M345" s="1"/>
      <c r="N345" s="58"/>
      <c r="O345" s="58"/>
      <c r="P345" s="58"/>
      <c r="Q345" s="58"/>
      <c r="R345" s="9"/>
      <c r="S345" s="9"/>
      <c r="T345" s="9"/>
      <c r="U345" s="9"/>
      <c r="V345" s="9"/>
      <c r="W345" s="9"/>
      <c r="X345" s="63"/>
      <c r="Y345" s="63"/>
      <c r="Z345" s="63"/>
      <c r="AA345" s="63"/>
      <c r="AB345" s="58"/>
      <c r="AC345" s="58"/>
      <c r="AD345" s="58"/>
      <c r="AE345" s="58"/>
      <c r="AF345" s="58"/>
    </row>
    <row r="346" spans="1:37" s="8" customFormat="1" ht="12.75" customHeight="1" x14ac:dyDescent="0.2">
      <c r="A346" s="39"/>
      <c r="B346" s="37" t="s">
        <v>176</v>
      </c>
      <c r="C346" s="37" t="s">
        <v>251</v>
      </c>
      <c r="D346" s="37" t="s">
        <v>307</v>
      </c>
      <c r="E346" s="37"/>
      <c r="F346" s="37" t="s">
        <v>308</v>
      </c>
      <c r="H346" s="8">
        <v>38</v>
      </c>
      <c r="I346" s="8">
        <v>37</v>
      </c>
      <c r="J346" s="8">
        <v>36</v>
      </c>
      <c r="K346" s="8">
        <v>29</v>
      </c>
      <c r="L346" s="1">
        <v>26</v>
      </c>
      <c r="M346" s="1">
        <v>22</v>
      </c>
      <c r="N346" s="58">
        <v>23</v>
      </c>
      <c r="O346" s="58">
        <v>26</v>
      </c>
      <c r="P346" s="58">
        <v>12</v>
      </c>
      <c r="Q346" s="58"/>
      <c r="R346" s="9"/>
      <c r="S346" s="9"/>
      <c r="T346" s="9"/>
      <c r="U346" s="9"/>
      <c r="V346" s="9"/>
      <c r="W346" s="9"/>
      <c r="X346" s="63"/>
      <c r="Y346" s="63"/>
      <c r="Z346" s="63"/>
      <c r="AA346" s="63"/>
      <c r="AB346" s="58"/>
      <c r="AC346" s="58"/>
      <c r="AD346" s="58"/>
      <c r="AE346" s="58"/>
      <c r="AF346" s="58"/>
    </row>
    <row r="347" spans="1:37" s="8" customFormat="1" ht="12.75" customHeight="1" x14ac:dyDescent="0.2">
      <c r="A347" s="39"/>
      <c r="B347" s="37"/>
      <c r="C347" s="37"/>
      <c r="D347" s="37"/>
      <c r="E347" s="38"/>
      <c r="F347" s="37"/>
      <c r="G347" s="11"/>
      <c r="H347" s="11"/>
      <c r="I347" s="11"/>
      <c r="J347" s="11"/>
      <c r="K347" s="11"/>
      <c r="L347" s="11"/>
      <c r="M347" s="11"/>
      <c r="N347" s="58"/>
      <c r="O347" s="58"/>
      <c r="P347" s="58"/>
      <c r="Q347" s="58"/>
      <c r="R347" s="9"/>
      <c r="S347" s="9"/>
      <c r="T347" s="9"/>
      <c r="U347" s="9"/>
      <c r="V347" s="9"/>
      <c r="W347" s="9"/>
      <c r="X347" s="63"/>
      <c r="Y347" s="63"/>
      <c r="Z347" s="63"/>
      <c r="AA347" s="63"/>
      <c r="AB347" s="58"/>
      <c r="AC347" s="58"/>
      <c r="AD347" s="58"/>
      <c r="AE347" s="58"/>
      <c r="AF347" s="58"/>
    </row>
    <row r="348" spans="1:37" s="8" customFormat="1" ht="12.75" customHeight="1" x14ac:dyDescent="0.2">
      <c r="A348" s="37"/>
      <c r="B348" s="37" t="s">
        <v>181</v>
      </c>
      <c r="C348" s="37" t="s">
        <v>251</v>
      </c>
      <c r="D348" s="37" t="s">
        <v>182</v>
      </c>
      <c r="E348" s="37"/>
      <c r="F348" s="37" t="s">
        <v>183</v>
      </c>
      <c r="G348" s="11"/>
      <c r="H348" s="11">
        <v>18</v>
      </c>
      <c r="I348" s="11">
        <v>16</v>
      </c>
      <c r="J348" s="11">
        <v>18</v>
      </c>
      <c r="K348" s="11">
        <v>25</v>
      </c>
      <c r="L348" s="1">
        <v>26</v>
      </c>
      <c r="M348" s="1">
        <v>26</v>
      </c>
      <c r="N348" s="63">
        <v>20</v>
      </c>
      <c r="O348" s="63">
        <v>29</v>
      </c>
      <c r="P348" s="63">
        <v>25</v>
      </c>
      <c r="Q348" s="63">
        <v>21</v>
      </c>
      <c r="R348" s="31">
        <v>23</v>
      </c>
      <c r="S348" s="31">
        <v>20</v>
      </c>
      <c r="T348" s="31">
        <v>22</v>
      </c>
      <c r="U348" s="31">
        <v>14</v>
      </c>
      <c r="V348" s="31">
        <v>3</v>
      </c>
      <c r="W348" s="9"/>
      <c r="X348" s="57"/>
      <c r="Y348" s="57"/>
      <c r="Z348" s="57"/>
      <c r="AA348" s="57"/>
      <c r="AB348" s="63"/>
      <c r="AC348" s="63"/>
      <c r="AD348" s="63"/>
      <c r="AE348" s="63"/>
      <c r="AF348" s="63"/>
    </row>
    <row r="349" spans="1:37" s="8" customFormat="1" ht="12.75" customHeight="1" x14ac:dyDescent="0.2">
      <c r="A349" s="38"/>
      <c r="B349" s="37" t="s">
        <v>181</v>
      </c>
      <c r="C349" s="37" t="s">
        <v>256</v>
      </c>
      <c r="D349" s="37" t="s">
        <v>185</v>
      </c>
      <c r="E349" s="37" t="s">
        <v>105</v>
      </c>
      <c r="F349" s="37" t="s">
        <v>186</v>
      </c>
      <c r="G349" s="11" t="s">
        <v>25</v>
      </c>
      <c r="H349" s="11"/>
      <c r="I349" s="11"/>
      <c r="J349" s="11"/>
      <c r="K349" s="11"/>
      <c r="L349" s="1"/>
      <c r="M349" s="1"/>
      <c r="N349" s="63"/>
      <c r="O349" s="63"/>
      <c r="P349" s="63"/>
      <c r="Q349" s="63"/>
      <c r="R349" s="58"/>
      <c r="S349" s="58"/>
      <c r="T349" s="58"/>
      <c r="U349" s="58"/>
      <c r="V349" s="58"/>
      <c r="W349" s="9"/>
      <c r="X349" s="62"/>
      <c r="Y349" s="62"/>
      <c r="Z349" s="62"/>
      <c r="AA349" s="57">
        <v>10</v>
      </c>
      <c r="AB349" s="63"/>
      <c r="AC349" s="63"/>
      <c r="AD349" s="63"/>
      <c r="AE349" s="63"/>
      <c r="AF349" s="63"/>
    </row>
    <row r="350" spans="1:37" s="8" customFormat="1" ht="12.75" customHeight="1" x14ac:dyDescent="0.2">
      <c r="A350" s="37"/>
      <c r="B350" s="37" t="s">
        <v>181</v>
      </c>
      <c r="C350" s="37" t="s">
        <v>256</v>
      </c>
      <c r="D350" s="37" t="s">
        <v>185</v>
      </c>
      <c r="E350" s="37"/>
      <c r="F350" s="37" t="s">
        <v>186</v>
      </c>
      <c r="G350" s="11" t="s">
        <v>25</v>
      </c>
      <c r="H350" s="11"/>
      <c r="I350" s="11"/>
      <c r="J350" s="11"/>
      <c r="K350" s="11"/>
      <c r="L350" s="1"/>
      <c r="M350" s="1"/>
      <c r="N350" s="63">
        <v>1</v>
      </c>
      <c r="O350" s="63">
        <v>1</v>
      </c>
      <c r="P350" s="63">
        <v>1</v>
      </c>
      <c r="Q350" s="63">
        <v>6</v>
      </c>
      <c r="R350" s="31">
        <v>7</v>
      </c>
      <c r="S350" s="31">
        <v>7</v>
      </c>
      <c r="T350" s="31">
        <v>11</v>
      </c>
      <c r="U350" s="31">
        <v>15</v>
      </c>
      <c r="V350" s="31">
        <v>16</v>
      </c>
      <c r="W350" s="9">
        <v>13</v>
      </c>
      <c r="X350" s="57">
        <v>9</v>
      </c>
      <c r="Y350" s="57">
        <v>16</v>
      </c>
      <c r="Z350" s="57">
        <v>38</v>
      </c>
      <c r="AA350" s="57">
        <v>91</v>
      </c>
      <c r="AB350" s="63"/>
      <c r="AC350" s="63"/>
      <c r="AD350" s="63"/>
      <c r="AE350" s="63"/>
      <c r="AF350" s="63"/>
    </row>
    <row r="351" spans="1:37" s="8" customFormat="1" ht="12.75" customHeight="1" x14ac:dyDescent="0.2">
      <c r="A351" s="37"/>
      <c r="B351" s="37" t="s">
        <v>181</v>
      </c>
      <c r="C351" s="37" t="s">
        <v>256</v>
      </c>
      <c r="D351" s="37" t="s">
        <v>309</v>
      </c>
      <c r="E351" s="37"/>
      <c r="F351" s="37" t="s">
        <v>310</v>
      </c>
      <c r="G351" s="56" t="s">
        <v>25</v>
      </c>
      <c r="H351" s="56"/>
      <c r="I351" s="56"/>
      <c r="J351" s="56"/>
      <c r="K351" s="56"/>
      <c r="L351" s="1"/>
      <c r="M351" s="1"/>
      <c r="N351" s="63"/>
      <c r="O351" s="63"/>
      <c r="P351" s="63"/>
      <c r="Q351" s="63"/>
      <c r="R351" s="31"/>
      <c r="S351" s="31"/>
      <c r="T351" s="31"/>
      <c r="U351" s="31"/>
      <c r="V351" s="31"/>
      <c r="W351" s="9"/>
      <c r="X351" s="57"/>
      <c r="Y351" s="57"/>
      <c r="Z351" s="57"/>
      <c r="AA351" s="57">
        <v>1</v>
      </c>
      <c r="AB351" s="63"/>
      <c r="AC351" s="63"/>
      <c r="AD351" s="63"/>
      <c r="AE351" s="63"/>
      <c r="AF351" s="63"/>
    </row>
    <row r="352" spans="1:37" s="8" customFormat="1" ht="12.75" customHeight="1" x14ac:dyDescent="0.2">
      <c r="A352" s="37"/>
      <c r="B352" s="37"/>
      <c r="C352" s="37"/>
      <c r="D352" s="37"/>
      <c r="E352" s="37"/>
      <c r="F352" s="37"/>
      <c r="G352" s="1"/>
      <c r="H352" s="1"/>
      <c r="I352" s="1"/>
      <c r="J352" s="1"/>
      <c r="K352" s="1"/>
      <c r="L352" s="1"/>
      <c r="M352" s="1"/>
      <c r="N352" s="63"/>
      <c r="O352" s="63"/>
      <c r="P352" s="63"/>
      <c r="Q352" s="63"/>
      <c r="R352" s="31"/>
      <c r="S352" s="31"/>
      <c r="T352" s="31"/>
      <c r="U352" s="31"/>
      <c r="V352" s="31"/>
      <c r="W352" s="9"/>
      <c r="X352" s="57"/>
      <c r="Y352" s="57"/>
      <c r="Z352" s="57"/>
      <c r="AA352" s="57"/>
      <c r="AB352" s="63"/>
      <c r="AC352" s="63"/>
      <c r="AD352" s="63"/>
      <c r="AE352" s="63"/>
      <c r="AF352" s="63"/>
    </row>
    <row r="353" spans="1:37" s="8" customFormat="1" ht="12.75" customHeight="1" x14ac:dyDescent="0.2">
      <c r="A353" s="37"/>
      <c r="B353" s="37" t="s">
        <v>181</v>
      </c>
      <c r="C353" s="37" t="s">
        <v>279</v>
      </c>
      <c r="D353" s="37" t="s">
        <v>311</v>
      </c>
      <c r="E353" s="37"/>
      <c r="F353" s="37" t="s">
        <v>312</v>
      </c>
      <c r="G353" s="11"/>
      <c r="H353" s="11">
        <v>7</v>
      </c>
      <c r="I353" s="11">
        <v>7</v>
      </c>
      <c r="J353" s="11">
        <v>6</v>
      </c>
      <c r="K353" s="11">
        <v>5</v>
      </c>
      <c r="L353" s="1">
        <v>8</v>
      </c>
      <c r="M353" s="1">
        <v>5</v>
      </c>
      <c r="N353" s="63">
        <v>5</v>
      </c>
      <c r="O353" s="63">
        <v>3</v>
      </c>
      <c r="P353" s="63">
        <v>6</v>
      </c>
      <c r="Q353" s="63">
        <v>11</v>
      </c>
      <c r="R353" s="31">
        <v>14</v>
      </c>
      <c r="S353" s="31">
        <v>16</v>
      </c>
      <c r="T353" s="31">
        <v>25</v>
      </c>
      <c r="U353" s="31">
        <v>28</v>
      </c>
      <c r="V353" s="31">
        <v>28</v>
      </c>
      <c r="W353" s="9">
        <v>32</v>
      </c>
      <c r="X353" s="34">
        <v>26</v>
      </c>
      <c r="Y353" s="34">
        <v>29</v>
      </c>
      <c r="Z353" s="34">
        <v>32</v>
      </c>
      <c r="AA353" s="34">
        <v>14</v>
      </c>
      <c r="AB353" s="63"/>
      <c r="AC353" s="63"/>
      <c r="AD353" s="63"/>
      <c r="AE353" s="63"/>
      <c r="AF353" s="63"/>
    </row>
    <row r="354" spans="1:37" s="23" customFormat="1" ht="12.75" customHeight="1" x14ac:dyDescent="0.2">
      <c r="A354" s="37"/>
      <c r="B354" s="37" t="s">
        <v>181</v>
      </c>
      <c r="C354" s="37" t="s">
        <v>279</v>
      </c>
      <c r="D354" s="37" t="s">
        <v>313</v>
      </c>
      <c r="E354" s="37"/>
      <c r="F354" s="37" t="s">
        <v>314</v>
      </c>
      <c r="G354" s="1"/>
      <c r="H354" s="1">
        <v>9</v>
      </c>
      <c r="I354" s="1">
        <v>6</v>
      </c>
      <c r="J354" s="1">
        <v>1</v>
      </c>
      <c r="K354" s="1">
        <v>1</v>
      </c>
      <c r="L354" s="1">
        <v>7</v>
      </c>
      <c r="M354" s="1">
        <v>16</v>
      </c>
      <c r="N354" s="63">
        <v>18</v>
      </c>
      <c r="O354" s="63">
        <v>14</v>
      </c>
      <c r="P354" s="63">
        <v>19</v>
      </c>
      <c r="Q354" s="63">
        <v>11</v>
      </c>
      <c r="R354" s="31">
        <v>12</v>
      </c>
      <c r="S354" s="31">
        <v>7</v>
      </c>
      <c r="T354" s="31">
        <v>6</v>
      </c>
      <c r="U354" s="31">
        <v>5</v>
      </c>
      <c r="V354" s="31">
        <v>3</v>
      </c>
      <c r="W354" s="9">
        <v>2</v>
      </c>
      <c r="X354" s="34">
        <v>1</v>
      </c>
      <c r="Y354" s="34">
        <v>2</v>
      </c>
      <c r="Z354" s="34">
        <v>3</v>
      </c>
      <c r="AA354" s="34"/>
      <c r="AB354" s="63"/>
      <c r="AC354" s="63"/>
      <c r="AD354" s="63"/>
      <c r="AE354" s="63"/>
      <c r="AF354" s="63"/>
      <c r="AJ354" s="8"/>
      <c r="AK354" s="8"/>
    </row>
    <row r="355" spans="1:37" s="8" customFormat="1" ht="12.75" customHeight="1" thickBot="1" x14ac:dyDescent="0.25">
      <c r="A355" s="37"/>
      <c r="B355" s="37" t="s">
        <v>181</v>
      </c>
      <c r="C355" s="12" t="s">
        <v>279</v>
      </c>
      <c r="D355" s="37" t="s">
        <v>315</v>
      </c>
      <c r="E355" s="37"/>
      <c r="F355" s="37" t="s">
        <v>316</v>
      </c>
      <c r="G355" s="1"/>
      <c r="H355" s="1">
        <v>20</v>
      </c>
      <c r="I355" s="1">
        <v>14</v>
      </c>
      <c r="J355" s="1">
        <v>13</v>
      </c>
      <c r="K355" s="1">
        <v>15</v>
      </c>
      <c r="L355" s="77">
        <v>23</v>
      </c>
      <c r="M355" s="77">
        <v>38</v>
      </c>
      <c r="N355" s="64">
        <v>46</v>
      </c>
      <c r="O355" s="64">
        <v>63</v>
      </c>
      <c r="P355" s="63">
        <v>79</v>
      </c>
      <c r="Q355" s="63">
        <v>88</v>
      </c>
      <c r="R355" s="9">
        <v>90</v>
      </c>
      <c r="S355" s="9">
        <v>84</v>
      </c>
      <c r="T355" s="9">
        <v>70</v>
      </c>
      <c r="U355" s="9">
        <v>80</v>
      </c>
      <c r="V355" s="9">
        <v>81</v>
      </c>
      <c r="W355" s="9">
        <v>87</v>
      </c>
      <c r="X355" s="9">
        <v>98</v>
      </c>
      <c r="Y355" s="9">
        <v>78</v>
      </c>
      <c r="Z355" s="9">
        <v>59</v>
      </c>
      <c r="AA355" s="9">
        <v>23</v>
      </c>
      <c r="AB355" s="63"/>
      <c r="AC355" s="63"/>
      <c r="AD355" s="63"/>
      <c r="AE355" s="63"/>
      <c r="AF355" s="63"/>
      <c r="AJ355" s="23"/>
      <c r="AK355" s="23"/>
    </row>
    <row r="356" spans="1:37" s="23" customFormat="1" ht="12.75" customHeight="1" thickTop="1" x14ac:dyDescent="0.2">
      <c r="A356" s="37"/>
      <c r="B356" s="37" t="s">
        <v>181</v>
      </c>
      <c r="C356" s="12" t="s">
        <v>279</v>
      </c>
      <c r="D356" s="37" t="s">
        <v>317</v>
      </c>
      <c r="E356" s="37"/>
      <c r="F356" s="44" t="s">
        <v>318</v>
      </c>
      <c r="G356" s="11"/>
      <c r="H356" s="17">
        <f t="shared" ref="H356" si="142">SUM(H353:H355)</f>
        <v>36</v>
      </c>
      <c r="I356" s="17">
        <f t="shared" ref="I356" si="143">SUM(I353:I355)</f>
        <v>27</v>
      </c>
      <c r="J356" s="17">
        <f t="shared" ref="J356" si="144">SUM(J353:J355)</f>
        <v>20</v>
      </c>
      <c r="K356" s="17">
        <f t="shared" ref="K356:L356" si="145">SUM(K353:K355)</f>
        <v>21</v>
      </c>
      <c r="L356" s="17">
        <f t="shared" si="145"/>
        <v>38</v>
      </c>
      <c r="M356" s="17">
        <f t="shared" ref="M356:P356" si="146">SUM(M353:M355)</f>
        <v>59</v>
      </c>
      <c r="N356" s="17">
        <f t="shared" si="146"/>
        <v>69</v>
      </c>
      <c r="O356" s="17">
        <f t="shared" si="146"/>
        <v>80</v>
      </c>
      <c r="P356" s="17">
        <f t="shared" si="146"/>
        <v>104</v>
      </c>
      <c r="Q356" s="17">
        <f t="shared" ref="Q356" si="147">SUM(Q353:Q355)</f>
        <v>110</v>
      </c>
      <c r="R356" s="17">
        <f t="shared" ref="R356:AA356" si="148">SUM(R353:R355)</f>
        <v>116</v>
      </c>
      <c r="S356" s="17">
        <f t="shared" si="148"/>
        <v>107</v>
      </c>
      <c r="T356" s="17">
        <f t="shared" si="148"/>
        <v>101</v>
      </c>
      <c r="U356" s="17">
        <f t="shared" si="148"/>
        <v>113</v>
      </c>
      <c r="V356" s="17">
        <f t="shared" si="148"/>
        <v>112</v>
      </c>
      <c r="W356" s="17">
        <f t="shared" si="148"/>
        <v>121</v>
      </c>
      <c r="X356" s="17">
        <f t="shared" si="148"/>
        <v>125</v>
      </c>
      <c r="Y356" s="17">
        <f t="shared" si="148"/>
        <v>109</v>
      </c>
      <c r="Z356" s="17">
        <f t="shared" si="148"/>
        <v>94</v>
      </c>
      <c r="AA356" s="17">
        <f t="shared" si="148"/>
        <v>37</v>
      </c>
      <c r="AB356" s="63"/>
      <c r="AC356" s="63"/>
      <c r="AD356" s="63"/>
      <c r="AE356" s="63"/>
      <c r="AF356" s="63"/>
      <c r="AJ356" s="8"/>
      <c r="AK356" s="8"/>
    </row>
    <row r="357" spans="1:37" s="23" customFormat="1" ht="12.75" customHeight="1" x14ac:dyDescent="0.2">
      <c r="A357" s="37"/>
      <c r="B357" s="37"/>
      <c r="C357" s="37"/>
      <c r="D357" s="37"/>
      <c r="E357" s="37"/>
      <c r="F357" s="37"/>
      <c r="G357" s="11"/>
      <c r="H357" s="11"/>
      <c r="I357" s="11"/>
      <c r="J357" s="11"/>
      <c r="K357" s="11"/>
      <c r="L357" s="11"/>
      <c r="M357" s="11"/>
      <c r="N357" s="63"/>
      <c r="O357" s="63"/>
      <c r="P357" s="63"/>
      <c r="Q357" s="63"/>
      <c r="R357" s="31"/>
      <c r="S357" s="31"/>
      <c r="T357" s="31"/>
      <c r="U357" s="31"/>
      <c r="V357" s="31"/>
      <c r="W357" s="9"/>
      <c r="X357" s="57"/>
      <c r="Y357" s="57"/>
      <c r="Z357" s="57"/>
      <c r="AA357" s="57"/>
      <c r="AB357" s="63"/>
      <c r="AC357" s="63"/>
      <c r="AD357" s="63"/>
      <c r="AE357" s="63"/>
      <c r="AF357" s="63"/>
    </row>
    <row r="358" spans="1:37" s="23" customFormat="1" ht="12.75" customHeight="1" x14ac:dyDescent="0.2">
      <c r="A358" s="37"/>
      <c r="B358" s="37" t="s">
        <v>189</v>
      </c>
      <c r="C358" s="37" t="s">
        <v>251</v>
      </c>
      <c r="D358" s="37" t="s">
        <v>436</v>
      </c>
      <c r="E358" s="37"/>
      <c r="F358" s="37" t="s">
        <v>191</v>
      </c>
      <c r="G358" s="11"/>
      <c r="H358" s="11">
        <v>5</v>
      </c>
      <c r="I358" s="11">
        <v>1</v>
      </c>
      <c r="J358" s="11"/>
      <c r="K358" s="11"/>
      <c r="L358" s="1"/>
      <c r="M358" s="1"/>
      <c r="N358" s="64"/>
      <c r="O358" s="64"/>
      <c r="P358" s="64"/>
      <c r="Q358" s="64"/>
      <c r="R358" s="31"/>
      <c r="S358" s="31"/>
      <c r="T358" s="31"/>
      <c r="U358" s="31"/>
      <c r="V358" s="31"/>
      <c r="W358" s="9"/>
      <c r="X358" s="57"/>
      <c r="Y358" s="57"/>
      <c r="Z358" s="57"/>
      <c r="AA358" s="57"/>
      <c r="AB358" s="63"/>
      <c r="AC358" s="63"/>
      <c r="AD358" s="63"/>
      <c r="AE358" s="63"/>
      <c r="AF358" s="63"/>
      <c r="AJ358" s="8"/>
      <c r="AK358" s="8"/>
    </row>
    <row r="359" spans="1:37" s="8" customFormat="1" ht="12.75" customHeight="1" x14ac:dyDescent="0.2">
      <c r="A359" s="37"/>
      <c r="B359" s="37" t="s">
        <v>189</v>
      </c>
      <c r="C359" s="37" t="s">
        <v>251</v>
      </c>
      <c r="D359" s="37" t="s">
        <v>254</v>
      </c>
      <c r="E359" s="37"/>
      <c r="F359" s="37" t="s">
        <v>319</v>
      </c>
      <c r="G359" s="1"/>
      <c r="H359" s="1"/>
      <c r="I359" s="1"/>
      <c r="J359" s="1">
        <v>1</v>
      </c>
      <c r="K359" s="1">
        <v>1</v>
      </c>
      <c r="L359" s="1"/>
      <c r="M359" s="1"/>
      <c r="N359" s="64">
        <v>1</v>
      </c>
      <c r="O359" s="64"/>
      <c r="P359" s="64">
        <v>2</v>
      </c>
      <c r="Q359" s="64">
        <v>1</v>
      </c>
      <c r="R359" s="31">
        <v>5</v>
      </c>
      <c r="S359" s="31">
        <v>1</v>
      </c>
      <c r="T359" s="31"/>
      <c r="U359" s="31"/>
      <c r="V359" s="31"/>
      <c r="W359" s="9"/>
      <c r="X359" s="57"/>
      <c r="Y359" s="57"/>
      <c r="Z359" s="57"/>
      <c r="AA359" s="57"/>
      <c r="AB359" s="63"/>
      <c r="AC359" s="63"/>
      <c r="AD359" s="63"/>
      <c r="AE359" s="63"/>
      <c r="AF359" s="63"/>
      <c r="AJ359" s="23"/>
      <c r="AK359" s="23"/>
    </row>
    <row r="360" spans="1:37" s="23" customFormat="1" ht="12.75" customHeight="1" x14ac:dyDescent="0.2">
      <c r="A360" s="37"/>
      <c r="B360" s="37" t="s">
        <v>189</v>
      </c>
      <c r="C360" s="37" t="s">
        <v>251</v>
      </c>
      <c r="D360" s="37" t="s">
        <v>194</v>
      </c>
      <c r="E360" s="37"/>
      <c r="F360" s="37" t="s">
        <v>320</v>
      </c>
      <c r="G360" s="11"/>
      <c r="H360" s="11">
        <v>12</v>
      </c>
      <c r="I360" s="11">
        <v>18</v>
      </c>
      <c r="J360" s="11">
        <v>19</v>
      </c>
      <c r="K360" s="11">
        <v>18</v>
      </c>
      <c r="L360" s="1">
        <v>28</v>
      </c>
      <c r="M360" s="1">
        <v>30</v>
      </c>
      <c r="N360" s="64">
        <v>23</v>
      </c>
      <c r="O360" s="64">
        <v>16</v>
      </c>
      <c r="P360" s="64">
        <v>20</v>
      </c>
      <c r="Q360" s="64">
        <v>23</v>
      </c>
      <c r="R360" s="31">
        <v>13</v>
      </c>
      <c r="S360" s="31">
        <v>17</v>
      </c>
      <c r="T360" s="31">
        <v>16</v>
      </c>
      <c r="U360" s="31">
        <v>15</v>
      </c>
      <c r="V360" s="31">
        <v>12</v>
      </c>
      <c r="W360" s="9">
        <v>9</v>
      </c>
      <c r="X360" s="57">
        <v>9</v>
      </c>
      <c r="Y360" s="57">
        <v>8</v>
      </c>
      <c r="Z360" s="57">
        <v>5</v>
      </c>
      <c r="AA360" s="57"/>
      <c r="AB360" s="63"/>
      <c r="AC360" s="63"/>
      <c r="AD360" s="63"/>
      <c r="AE360" s="63"/>
      <c r="AF360" s="63"/>
      <c r="AJ360" s="8"/>
      <c r="AK360" s="8"/>
    </row>
    <row r="361" spans="1:37" s="8" customFormat="1" ht="12.75" customHeight="1" x14ac:dyDescent="0.2">
      <c r="A361" s="37"/>
      <c r="B361" s="37"/>
      <c r="C361" s="37"/>
      <c r="D361" s="37"/>
      <c r="E361" s="37"/>
      <c r="F361" s="37"/>
      <c r="G361" s="1"/>
      <c r="H361" s="1"/>
      <c r="I361" s="1"/>
      <c r="J361" s="1"/>
      <c r="K361" s="1"/>
      <c r="L361" s="1"/>
      <c r="M361" s="1"/>
      <c r="N361" s="63"/>
      <c r="O361" s="63"/>
      <c r="P361" s="63"/>
      <c r="Q361" s="63"/>
      <c r="R361" s="31"/>
      <c r="S361" s="31"/>
      <c r="T361" s="31"/>
      <c r="U361" s="31"/>
      <c r="V361" s="31"/>
      <c r="W361" s="9"/>
      <c r="X361" s="57"/>
      <c r="Y361" s="57"/>
      <c r="Z361" s="57"/>
      <c r="AA361" s="57"/>
      <c r="AB361" s="63"/>
      <c r="AC361" s="63"/>
      <c r="AD361" s="63"/>
      <c r="AE361" s="63"/>
      <c r="AF361" s="63"/>
      <c r="AJ361" s="23"/>
      <c r="AK361" s="23"/>
    </row>
    <row r="362" spans="1:37" s="23" customFormat="1" ht="12.75" customHeight="1" x14ac:dyDescent="0.2">
      <c r="A362" s="37"/>
      <c r="B362" s="37" t="s">
        <v>201</v>
      </c>
      <c r="C362" s="37" t="s">
        <v>256</v>
      </c>
      <c r="D362" s="52" t="s">
        <v>321</v>
      </c>
      <c r="E362" s="37" t="s">
        <v>105</v>
      </c>
      <c r="F362" s="12" t="s">
        <v>322</v>
      </c>
      <c r="G362" s="11"/>
      <c r="H362" s="11"/>
      <c r="I362" s="11"/>
      <c r="J362" s="11"/>
      <c r="K362" s="11"/>
      <c r="L362" s="1"/>
      <c r="M362" s="1"/>
      <c r="N362" s="63"/>
      <c r="O362" s="63"/>
      <c r="P362" s="63"/>
      <c r="Q362" s="63"/>
      <c r="R362" s="58"/>
      <c r="S362" s="58"/>
      <c r="T362" s="58"/>
      <c r="U362" s="58">
        <v>2</v>
      </c>
      <c r="V362" s="62">
        <v>1</v>
      </c>
      <c r="W362" s="9">
        <v>5</v>
      </c>
      <c r="X362" s="62">
        <v>17</v>
      </c>
      <c r="Y362" s="62">
        <v>21</v>
      </c>
      <c r="Z362" s="62">
        <f>35+1</f>
        <v>36</v>
      </c>
      <c r="AA362" s="62">
        <v>24</v>
      </c>
      <c r="AB362" s="63"/>
      <c r="AC362" s="63"/>
      <c r="AD362" s="63"/>
      <c r="AE362" s="63"/>
      <c r="AF362" s="63"/>
      <c r="AJ362" s="8"/>
      <c r="AK362" s="8"/>
    </row>
    <row r="363" spans="1:37" s="8" customFormat="1" ht="12.75" customHeight="1" x14ac:dyDescent="0.2">
      <c r="A363" s="37"/>
      <c r="B363" s="37" t="s">
        <v>201</v>
      </c>
      <c r="C363" s="37" t="s">
        <v>256</v>
      </c>
      <c r="D363" s="52" t="s">
        <v>321</v>
      </c>
      <c r="E363" s="12"/>
      <c r="F363" s="12" t="s">
        <v>322</v>
      </c>
      <c r="G363" s="11"/>
      <c r="H363" s="11"/>
      <c r="I363" s="11"/>
      <c r="J363" s="11"/>
      <c r="K363" s="11"/>
      <c r="L363" s="1"/>
      <c r="M363" s="1"/>
      <c r="N363" s="63"/>
      <c r="O363" s="63"/>
      <c r="P363" s="63"/>
      <c r="Q363" s="63"/>
      <c r="R363" s="31"/>
      <c r="S363" s="31"/>
      <c r="T363" s="31"/>
      <c r="U363" s="31"/>
      <c r="V363" s="31"/>
      <c r="W363" s="9">
        <v>3</v>
      </c>
      <c r="X363" s="34">
        <v>9</v>
      </c>
      <c r="Y363" s="34">
        <v>5</v>
      </c>
      <c r="Z363" s="34">
        <v>32</v>
      </c>
      <c r="AA363" s="34">
        <v>39</v>
      </c>
      <c r="AB363" s="63"/>
      <c r="AC363" s="63"/>
      <c r="AD363" s="63"/>
      <c r="AE363" s="63"/>
      <c r="AF363" s="63"/>
      <c r="AJ363" s="23"/>
      <c r="AK363" s="23"/>
    </row>
    <row r="364" spans="1:37" s="23" customFormat="1" ht="12.75" customHeight="1" x14ac:dyDescent="0.2">
      <c r="A364" s="37"/>
      <c r="B364" s="37" t="s">
        <v>201</v>
      </c>
      <c r="C364" s="37" t="s">
        <v>256</v>
      </c>
      <c r="D364" s="52" t="s">
        <v>323</v>
      </c>
      <c r="E364" s="37" t="s">
        <v>105</v>
      </c>
      <c r="F364" s="12" t="s">
        <v>324</v>
      </c>
      <c r="G364" s="1"/>
      <c r="H364" s="1"/>
      <c r="I364" s="1"/>
      <c r="J364" s="1"/>
      <c r="K364" s="1">
        <v>1</v>
      </c>
      <c r="L364" s="1">
        <v>1</v>
      </c>
      <c r="M364" s="1">
        <v>2</v>
      </c>
      <c r="N364" s="63">
        <v>8</v>
      </c>
      <c r="O364" s="63">
        <v>6</v>
      </c>
      <c r="P364" s="63">
        <v>5</v>
      </c>
      <c r="Q364" s="63">
        <v>4</v>
      </c>
      <c r="R364" s="58">
        <v>10</v>
      </c>
      <c r="S364" s="58">
        <v>10</v>
      </c>
      <c r="T364" s="58">
        <v>4</v>
      </c>
      <c r="U364" s="58">
        <v>5</v>
      </c>
      <c r="V364" s="62">
        <v>10</v>
      </c>
      <c r="W364" s="9">
        <v>5</v>
      </c>
      <c r="X364" s="62">
        <v>4</v>
      </c>
      <c r="Y364" s="62">
        <v>11</v>
      </c>
      <c r="Z364" s="62">
        <v>7</v>
      </c>
      <c r="AA364" s="62">
        <v>1</v>
      </c>
      <c r="AB364" s="63"/>
      <c r="AC364" s="63"/>
      <c r="AD364" s="63"/>
      <c r="AE364" s="63"/>
      <c r="AF364" s="63"/>
      <c r="AJ364" s="8"/>
      <c r="AK364" s="8"/>
    </row>
    <row r="365" spans="1:37" s="8" customFormat="1" ht="12.75" customHeight="1" x14ac:dyDescent="0.2">
      <c r="A365" s="37"/>
      <c r="B365" s="37" t="s">
        <v>201</v>
      </c>
      <c r="C365" s="37" t="s">
        <v>256</v>
      </c>
      <c r="D365" s="52" t="s">
        <v>323</v>
      </c>
      <c r="E365" s="12"/>
      <c r="F365" s="12" t="s">
        <v>324</v>
      </c>
      <c r="G365" s="11"/>
      <c r="H365" s="11">
        <v>2</v>
      </c>
      <c r="I365" s="11">
        <v>5</v>
      </c>
      <c r="J365" s="11">
        <v>2</v>
      </c>
      <c r="K365" s="11">
        <v>5</v>
      </c>
      <c r="L365" s="1">
        <v>2</v>
      </c>
      <c r="M365" s="1">
        <v>6</v>
      </c>
      <c r="N365" s="63">
        <v>12</v>
      </c>
      <c r="O365" s="63">
        <v>12</v>
      </c>
      <c r="P365" s="63">
        <v>10</v>
      </c>
      <c r="Q365" s="63">
        <v>6</v>
      </c>
      <c r="R365" s="31">
        <v>14</v>
      </c>
      <c r="S365" s="31">
        <v>10</v>
      </c>
      <c r="T365" s="31">
        <v>11</v>
      </c>
      <c r="U365" s="31">
        <v>7</v>
      </c>
      <c r="V365" s="31">
        <v>5</v>
      </c>
      <c r="W365" s="9">
        <v>6</v>
      </c>
      <c r="X365" s="34">
        <v>8</v>
      </c>
      <c r="Y365" s="34">
        <v>6</v>
      </c>
      <c r="Z365" s="34">
        <v>4</v>
      </c>
      <c r="AA365" s="34">
        <v>1</v>
      </c>
      <c r="AB365" s="63"/>
      <c r="AC365" s="63"/>
      <c r="AD365" s="63"/>
      <c r="AE365" s="63"/>
      <c r="AF365" s="63"/>
      <c r="AJ365" s="23"/>
      <c r="AK365" s="23"/>
    </row>
    <row r="366" spans="1:37" s="8" customFormat="1" ht="12.75" customHeight="1" x14ac:dyDescent="0.2">
      <c r="A366" s="37"/>
      <c r="B366" s="37" t="s">
        <v>201</v>
      </c>
      <c r="C366" s="37" t="s">
        <v>256</v>
      </c>
      <c r="D366" s="52" t="s">
        <v>325</v>
      </c>
      <c r="E366" s="12"/>
      <c r="F366" s="12" t="s">
        <v>326</v>
      </c>
      <c r="L366" s="1"/>
      <c r="M366" s="1"/>
      <c r="N366" s="63"/>
      <c r="O366" s="63"/>
      <c r="P366" s="63"/>
      <c r="Q366" s="63"/>
      <c r="R366" s="31">
        <v>1</v>
      </c>
      <c r="S366" s="31"/>
      <c r="T366" s="31"/>
      <c r="U366" s="31"/>
      <c r="V366" s="31"/>
      <c r="W366" s="9"/>
      <c r="X366" s="57"/>
      <c r="Y366" s="57"/>
      <c r="Z366" s="57"/>
      <c r="AA366" s="57"/>
      <c r="AB366" s="63"/>
      <c r="AC366" s="63"/>
      <c r="AD366" s="63"/>
      <c r="AE366" s="63"/>
      <c r="AF366" s="63"/>
      <c r="AJ366" s="23"/>
      <c r="AK366" s="23"/>
    </row>
    <row r="367" spans="1:37" s="8" customFormat="1" ht="12.75" customHeight="1" x14ac:dyDescent="0.2">
      <c r="A367" s="37"/>
      <c r="B367" s="37" t="s">
        <v>201</v>
      </c>
      <c r="C367" s="37" t="s">
        <v>256</v>
      </c>
      <c r="D367" s="52" t="s">
        <v>327</v>
      </c>
      <c r="E367" s="37" t="s">
        <v>105</v>
      </c>
      <c r="F367" s="12" t="s">
        <v>328</v>
      </c>
      <c r="G367" s="56" t="s">
        <v>25</v>
      </c>
      <c r="H367" s="11"/>
      <c r="I367" s="11"/>
      <c r="J367" s="11"/>
      <c r="K367" s="11"/>
      <c r="L367" s="1"/>
      <c r="M367" s="1"/>
      <c r="N367" s="63"/>
      <c r="O367" s="63"/>
      <c r="P367" s="63"/>
      <c r="Q367" s="63"/>
      <c r="R367" s="32">
        <v>2</v>
      </c>
      <c r="S367" s="58">
        <v>2</v>
      </c>
      <c r="T367" s="58">
        <v>1</v>
      </c>
      <c r="U367" s="58">
        <v>6</v>
      </c>
      <c r="V367" s="62">
        <v>6</v>
      </c>
      <c r="W367" s="9">
        <v>8</v>
      </c>
      <c r="X367" s="62">
        <v>8</v>
      </c>
      <c r="Y367" s="62">
        <v>14</v>
      </c>
      <c r="Z367" s="62">
        <v>11</v>
      </c>
      <c r="AA367" s="62">
        <v>3</v>
      </c>
      <c r="AB367" s="63"/>
      <c r="AC367" s="63"/>
      <c r="AD367" s="63"/>
      <c r="AE367" s="63"/>
      <c r="AF367" s="63"/>
    </row>
    <row r="368" spans="1:37" s="23" customFormat="1" ht="12.75" customHeight="1" x14ac:dyDescent="0.2">
      <c r="A368" s="37"/>
      <c r="B368" s="37" t="s">
        <v>201</v>
      </c>
      <c r="C368" s="37" t="s">
        <v>256</v>
      </c>
      <c r="D368" s="52" t="s">
        <v>327</v>
      </c>
      <c r="E368" s="12"/>
      <c r="F368" s="12" t="s">
        <v>328</v>
      </c>
      <c r="G368" s="56" t="s">
        <v>25</v>
      </c>
      <c r="H368" s="1"/>
      <c r="I368" s="1"/>
      <c r="J368" s="1"/>
      <c r="K368" s="1"/>
      <c r="L368" s="1"/>
      <c r="M368" s="1"/>
      <c r="N368" s="63"/>
      <c r="O368" s="63"/>
      <c r="P368" s="63">
        <v>1</v>
      </c>
      <c r="Q368" s="63">
        <v>2</v>
      </c>
      <c r="R368" s="74">
        <v>6</v>
      </c>
      <c r="S368" s="74">
        <v>12</v>
      </c>
      <c r="T368" s="74">
        <v>7</v>
      </c>
      <c r="U368" s="74">
        <v>9</v>
      </c>
      <c r="V368" s="74">
        <v>6</v>
      </c>
      <c r="W368" s="9">
        <v>5</v>
      </c>
      <c r="X368" s="74">
        <v>8</v>
      </c>
      <c r="Y368" s="74">
        <v>9</v>
      </c>
      <c r="Z368" s="74">
        <v>3</v>
      </c>
      <c r="AA368" s="74">
        <v>4</v>
      </c>
      <c r="AB368" s="63"/>
      <c r="AC368" s="63"/>
      <c r="AD368" s="63"/>
      <c r="AE368" s="63"/>
      <c r="AF368" s="63"/>
      <c r="AJ368" s="8"/>
      <c r="AK368" s="8"/>
    </row>
    <row r="369" spans="1:37" s="23" customFormat="1" ht="12.75" customHeight="1" x14ac:dyDescent="0.2">
      <c r="A369" s="37"/>
      <c r="B369" s="37" t="s">
        <v>201</v>
      </c>
      <c r="C369" s="37" t="s">
        <v>256</v>
      </c>
      <c r="D369" s="52" t="s">
        <v>409</v>
      </c>
      <c r="E369" s="12"/>
      <c r="F369" s="12" t="s">
        <v>424</v>
      </c>
      <c r="G369" s="1"/>
      <c r="H369" s="1"/>
      <c r="I369" s="1"/>
      <c r="J369" s="1"/>
      <c r="K369" s="1">
        <v>2</v>
      </c>
      <c r="L369" s="1">
        <v>3</v>
      </c>
      <c r="M369" s="1"/>
      <c r="N369" s="63"/>
      <c r="O369" s="63"/>
      <c r="P369" s="63"/>
      <c r="Q369" s="63"/>
      <c r="R369" s="74"/>
      <c r="S369" s="74"/>
      <c r="T369" s="74"/>
      <c r="U369" s="74"/>
      <c r="V369" s="74"/>
      <c r="W369" s="9"/>
      <c r="X369" s="74"/>
      <c r="Y369" s="74"/>
      <c r="Z369" s="74"/>
      <c r="AA369" s="74"/>
      <c r="AB369" s="63"/>
      <c r="AC369" s="63"/>
      <c r="AD369" s="63"/>
      <c r="AE369" s="63"/>
      <c r="AF369" s="63"/>
      <c r="AJ369" s="8"/>
      <c r="AK369" s="8"/>
    </row>
    <row r="370" spans="1:37" s="23" customFormat="1" ht="12.75" customHeight="1" x14ac:dyDescent="0.2">
      <c r="A370" s="37"/>
      <c r="B370" s="37" t="s">
        <v>201</v>
      </c>
      <c r="C370" s="37" t="s">
        <v>256</v>
      </c>
      <c r="D370" s="12" t="s">
        <v>329</v>
      </c>
      <c r="E370" s="12" t="s">
        <v>105</v>
      </c>
      <c r="F370" s="12" t="s">
        <v>330</v>
      </c>
      <c r="G370" s="1"/>
      <c r="H370" s="1">
        <v>2</v>
      </c>
      <c r="I370" s="1">
        <v>2</v>
      </c>
      <c r="J370" s="1"/>
      <c r="K370" s="1">
        <v>1</v>
      </c>
      <c r="L370" s="1">
        <v>1</v>
      </c>
      <c r="M370" s="1">
        <v>1</v>
      </c>
      <c r="N370" s="63">
        <f>2+1</f>
        <v>3</v>
      </c>
      <c r="O370" s="63"/>
      <c r="P370" s="63">
        <v>2</v>
      </c>
      <c r="Q370" s="63"/>
      <c r="R370" s="74">
        <v>2</v>
      </c>
      <c r="S370" s="74"/>
      <c r="T370" s="74"/>
      <c r="U370" s="74"/>
      <c r="V370" s="74"/>
      <c r="W370" s="9"/>
      <c r="X370" s="74"/>
      <c r="Y370" s="74"/>
      <c r="Z370" s="74"/>
      <c r="AA370" s="74"/>
      <c r="AB370" s="63"/>
      <c r="AC370" s="63"/>
      <c r="AD370" s="63"/>
      <c r="AE370" s="63"/>
      <c r="AF370" s="63"/>
    </row>
    <row r="371" spans="1:37" s="23" customFormat="1" ht="12.75" customHeight="1" thickBot="1" x14ac:dyDescent="0.25">
      <c r="A371" s="37"/>
      <c r="B371" s="37" t="s">
        <v>201</v>
      </c>
      <c r="C371" s="37" t="s">
        <v>256</v>
      </c>
      <c r="D371" s="12" t="s">
        <v>329</v>
      </c>
      <c r="E371" s="12"/>
      <c r="F371" s="12" t="s">
        <v>330</v>
      </c>
      <c r="G371" s="1"/>
      <c r="H371" s="1">
        <v>20</v>
      </c>
      <c r="I371" s="1">
        <v>24</v>
      </c>
      <c r="J371" s="1">
        <v>26</v>
      </c>
      <c r="K371" s="1">
        <v>27</v>
      </c>
      <c r="L371" s="1">
        <v>23</v>
      </c>
      <c r="M371" s="1">
        <v>16</v>
      </c>
      <c r="N371" s="63">
        <v>11</v>
      </c>
      <c r="O371" s="63"/>
      <c r="P371" s="63">
        <v>2</v>
      </c>
      <c r="Q371" s="63"/>
      <c r="R371" s="74">
        <v>1</v>
      </c>
      <c r="S371" s="74"/>
      <c r="T371" s="74"/>
      <c r="U371" s="74"/>
      <c r="V371" s="74"/>
      <c r="W371" s="9"/>
      <c r="X371" s="74"/>
      <c r="Y371" s="74"/>
      <c r="Z371" s="74"/>
      <c r="AA371" s="74"/>
      <c r="AB371" s="63"/>
      <c r="AC371" s="63"/>
      <c r="AD371" s="63"/>
      <c r="AE371" s="63"/>
      <c r="AF371" s="63"/>
    </row>
    <row r="372" spans="1:37" s="8" customFormat="1" ht="12.75" customHeight="1" thickTop="1" x14ac:dyDescent="0.2">
      <c r="A372" s="37"/>
      <c r="B372" s="37" t="s">
        <v>201</v>
      </c>
      <c r="C372" s="37" t="s">
        <v>256</v>
      </c>
      <c r="D372" s="45" t="s">
        <v>164</v>
      </c>
      <c r="E372" s="40" t="s">
        <v>105</v>
      </c>
      <c r="F372" s="44" t="s">
        <v>411</v>
      </c>
      <c r="G372" s="11"/>
      <c r="H372" s="17">
        <f t="shared" ref="H372" si="149">SUMIFS(H362:H371,$E362:$E371,$E372)</f>
        <v>2</v>
      </c>
      <c r="I372" s="17">
        <f t="shared" ref="I372" si="150">SUMIFS(I362:I371,$E362:$E371,$E372)</f>
        <v>2</v>
      </c>
      <c r="J372" s="17">
        <f t="shared" ref="J372" si="151">SUMIFS(J362:J371,$E362:$E371,$E372)</f>
        <v>0</v>
      </c>
      <c r="K372" s="17">
        <f t="shared" ref="K372:S372" si="152">SUMIFS(K362:K371,$E362:$E371,$E372)</f>
        <v>2</v>
      </c>
      <c r="L372" s="17">
        <f t="shared" si="152"/>
        <v>2</v>
      </c>
      <c r="M372" s="17">
        <f t="shared" si="152"/>
        <v>3</v>
      </c>
      <c r="N372" s="17">
        <f t="shared" si="152"/>
        <v>11</v>
      </c>
      <c r="O372" s="17">
        <f t="shared" si="152"/>
        <v>6</v>
      </c>
      <c r="P372" s="17">
        <f t="shared" si="152"/>
        <v>7</v>
      </c>
      <c r="Q372" s="17">
        <f t="shared" si="152"/>
        <v>4</v>
      </c>
      <c r="R372" s="17">
        <f t="shared" si="152"/>
        <v>14</v>
      </c>
      <c r="S372" s="17">
        <f t="shared" si="152"/>
        <v>12</v>
      </c>
      <c r="T372" s="17">
        <f t="shared" ref="T372:AA372" si="153">T362+T364+T367+T370</f>
        <v>5</v>
      </c>
      <c r="U372" s="17">
        <f t="shared" si="153"/>
        <v>13</v>
      </c>
      <c r="V372" s="17">
        <f t="shared" si="153"/>
        <v>17</v>
      </c>
      <c r="W372" s="17">
        <f t="shared" si="153"/>
        <v>18</v>
      </c>
      <c r="X372" s="17">
        <f t="shared" si="153"/>
        <v>29</v>
      </c>
      <c r="Y372" s="17">
        <f t="shared" si="153"/>
        <v>46</v>
      </c>
      <c r="Z372" s="17">
        <f t="shared" si="153"/>
        <v>54</v>
      </c>
      <c r="AA372" s="17">
        <f t="shared" si="153"/>
        <v>28</v>
      </c>
      <c r="AB372" s="63"/>
      <c r="AC372" s="63"/>
      <c r="AD372" s="63"/>
      <c r="AE372" s="63"/>
      <c r="AF372" s="63"/>
      <c r="AJ372" s="23"/>
      <c r="AK372" s="23"/>
    </row>
    <row r="373" spans="1:37" s="23" customFormat="1" ht="12.75" customHeight="1" x14ac:dyDescent="0.2">
      <c r="A373" s="37"/>
      <c r="B373" s="37" t="s">
        <v>201</v>
      </c>
      <c r="C373" s="37" t="s">
        <v>256</v>
      </c>
      <c r="D373" s="37"/>
      <c r="E373" s="40"/>
      <c r="F373" s="44" t="s">
        <v>412</v>
      </c>
      <c r="G373" s="11"/>
      <c r="H373" s="31">
        <f t="shared" ref="H373" si="154">SUMIFS(H362:H371,$E362:$E371,"")</f>
        <v>22</v>
      </c>
      <c r="I373" s="31">
        <f t="shared" ref="I373" si="155">SUMIFS(I362:I371,$E362:$E371,"")</f>
        <v>29</v>
      </c>
      <c r="J373" s="31">
        <f t="shared" ref="J373" si="156">SUMIFS(J362:J371,$E362:$E371,"")</f>
        <v>28</v>
      </c>
      <c r="K373" s="31">
        <f t="shared" ref="K373:S373" si="157">SUMIFS(K362:K371,$E362:$E371,"")</f>
        <v>34</v>
      </c>
      <c r="L373" s="31">
        <f t="shared" si="157"/>
        <v>28</v>
      </c>
      <c r="M373" s="31">
        <f t="shared" si="157"/>
        <v>22</v>
      </c>
      <c r="N373" s="31">
        <f t="shared" si="157"/>
        <v>23</v>
      </c>
      <c r="O373" s="31">
        <f t="shared" si="157"/>
        <v>12</v>
      </c>
      <c r="P373" s="31">
        <f t="shared" si="157"/>
        <v>13</v>
      </c>
      <c r="Q373" s="31">
        <f t="shared" si="157"/>
        <v>8</v>
      </c>
      <c r="R373" s="31">
        <f t="shared" si="157"/>
        <v>22</v>
      </c>
      <c r="S373" s="31">
        <f t="shared" si="157"/>
        <v>22</v>
      </c>
      <c r="T373" s="31">
        <f t="shared" ref="T373:AA373" si="158">T363+T365+T366+T368+T371</f>
        <v>18</v>
      </c>
      <c r="U373" s="31">
        <f t="shared" si="158"/>
        <v>16</v>
      </c>
      <c r="V373" s="31">
        <f t="shared" si="158"/>
        <v>11</v>
      </c>
      <c r="W373" s="31">
        <f t="shared" si="158"/>
        <v>14</v>
      </c>
      <c r="X373" s="31">
        <f t="shared" si="158"/>
        <v>25</v>
      </c>
      <c r="Y373" s="31">
        <f t="shared" si="158"/>
        <v>20</v>
      </c>
      <c r="Z373" s="31">
        <f t="shared" si="158"/>
        <v>39</v>
      </c>
      <c r="AA373" s="31">
        <f t="shared" si="158"/>
        <v>44</v>
      </c>
      <c r="AB373" s="63"/>
      <c r="AC373" s="63"/>
      <c r="AD373" s="63"/>
      <c r="AE373" s="63"/>
      <c r="AF373" s="63"/>
      <c r="AJ373" s="8"/>
      <c r="AK373" s="8"/>
    </row>
    <row r="374" spans="1:37" s="8" customFormat="1" ht="12.75" customHeight="1" x14ac:dyDescent="0.2">
      <c r="A374" s="37"/>
      <c r="B374" s="37"/>
      <c r="C374" s="37"/>
      <c r="D374" s="37"/>
      <c r="E374" s="37"/>
      <c r="F374" s="37"/>
      <c r="G374" s="11"/>
      <c r="H374" s="11"/>
      <c r="I374" s="11"/>
      <c r="J374" s="11"/>
      <c r="K374" s="11"/>
      <c r="L374" s="11"/>
      <c r="M374" s="11"/>
      <c r="N374" s="63"/>
      <c r="O374" s="63"/>
      <c r="P374" s="63"/>
      <c r="Q374" s="63"/>
      <c r="R374" s="31"/>
      <c r="S374" s="31"/>
      <c r="T374" s="31"/>
      <c r="U374" s="31"/>
      <c r="V374" s="31"/>
      <c r="W374" s="9"/>
      <c r="X374" s="57"/>
      <c r="Y374" s="57"/>
      <c r="Z374" s="57"/>
      <c r="AA374" s="57"/>
      <c r="AB374" s="63"/>
      <c r="AC374" s="63"/>
      <c r="AD374" s="63"/>
      <c r="AE374" s="63"/>
      <c r="AF374" s="63"/>
      <c r="AJ374" s="23"/>
      <c r="AK374" s="23"/>
    </row>
    <row r="375" spans="1:37" s="8" customFormat="1" ht="12.75" customHeight="1" x14ac:dyDescent="0.2">
      <c r="A375" s="37"/>
      <c r="B375" s="37" t="s">
        <v>201</v>
      </c>
      <c r="C375" s="37" t="s">
        <v>279</v>
      </c>
      <c r="D375" s="12" t="s">
        <v>254</v>
      </c>
      <c r="E375" s="12"/>
      <c r="F375" s="83" t="s">
        <v>439</v>
      </c>
      <c r="G375" s="11"/>
      <c r="H375" s="11">
        <v>1</v>
      </c>
      <c r="I375" s="11">
        <v>1</v>
      </c>
      <c r="J375" s="11"/>
      <c r="K375" s="11"/>
      <c r="L375" s="11"/>
      <c r="M375" s="11"/>
      <c r="N375" s="63"/>
      <c r="O375" s="63"/>
      <c r="P375" s="63"/>
      <c r="Q375" s="63"/>
      <c r="R375" s="31"/>
      <c r="S375" s="31"/>
      <c r="T375" s="31"/>
      <c r="U375" s="31"/>
      <c r="V375" s="31"/>
      <c r="W375" s="9"/>
      <c r="X375" s="57"/>
      <c r="Y375" s="57"/>
      <c r="Z375" s="57"/>
      <c r="AA375" s="57"/>
      <c r="AB375" s="63"/>
      <c r="AC375" s="63"/>
      <c r="AD375" s="63"/>
      <c r="AE375" s="63"/>
      <c r="AF375" s="63"/>
      <c r="AJ375" s="23"/>
      <c r="AK375" s="23"/>
    </row>
    <row r="376" spans="1:37" s="23" customFormat="1" ht="12.75" customHeight="1" x14ac:dyDescent="0.2">
      <c r="A376" s="37"/>
      <c r="B376" s="37" t="s">
        <v>201</v>
      </c>
      <c r="C376" s="37" t="s">
        <v>279</v>
      </c>
      <c r="D376" s="12" t="s">
        <v>418</v>
      </c>
      <c r="E376" s="12"/>
      <c r="F376" s="12" t="s">
        <v>421</v>
      </c>
      <c r="G376" s="1"/>
      <c r="H376" s="1">
        <v>36</v>
      </c>
      <c r="I376" s="1">
        <v>32</v>
      </c>
      <c r="J376" s="1">
        <v>20</v>
      </c>
      <c r="K376" s="1">
        <v>4</v>
      </c>
      <c r="L376" s="1"/>
      <c r="M376" s="1"/>
      <c r="N376" s="63"/>
      <c r="O376" s="63"/>
      <c r="P376" s="63"/>
      <c r="Q376" s="63"/>
      <c r="R376" s="74"/>
      <c r="S376" s="74"/>
      <c r="T376" s="74"/>
      <c r="U376" s="74"/>
      <c r="V376" s="74"/>
      <c r="W376" s="9"/>
      <c r="X376" s="74"/>
      <c r="Y376" s="74"/>
      <c r="Z376" s="74"/>
      <c r="AA376" s="74"/>
      <c r="AB376" s="63"/>
      <c r="AC376" s="63"/>
      <c r="AD376" s="63"/>
      <c r="AE376" s="63"/>
      <c r="AF376" s="63"/>
    </row>
    <row r="377" spans="1:37" s="8" customFormat="1" ht="12.75" customHeight="1" x14ac:dyDescent="0.2">
      <c r="A377" s="37"/>
      <c r="B377" s="37"/>
      <c r="C377" s="37"/>
      <c r="D377" s="37"/>
      <c r="E377" s="37"/>
      <c r="F377" s="37"/>
      <c r="G377" s="11"/>
      <c r="H377" s="11"/>
      <c r="I377" s="11"/>
      <c r="J377" s="11"/>
      <c r="K377" s="11"/>
      <c r="L377" s="11"/>
      <c r="M377" s="11"/>
      <c r="N377" s="63"/>
      <c r="O377" s="63"/>
      <c r="P377" s="63"/>
      <c r="Q377" s="63"/>
      <c r="R377" s="31"/>
      <c r="S377" s="31"/>
      <c r="T377" s="31"/>
      <c r="U377" s="31"/>
      <c r="V377" s="31"/>
      <c r="W377" s="9"/>
      <c r="X377" s="57"/>
      <c r="Y377" s="57"/>
      <c r="Z377" s="57"/>
      <c r="AA377" s="57"/>
      <c r="AB377" s="63"/>
      <c r="AC377" s="63"/>
      <c r="AD377" s="63"/>
      <c r="AE377" s="63"/>
      <c r="AF377" s="63"/>
      <c r="AJ377" s="23"/>
      <c r="AK377" s="23"/>
    </row>
    <row r="378" spans="1:37" s="8" customFormat="1" ht="12.75" customHeight="1" x14ac:dyDescent="0.2">
      <c r="A378" s="37"/>
      <c r="B378" s="37" t="s">
        <v>212</v>
      </c>
      <c r="C378" s="37" t="s">
        <v>251</v>
      </c>
      <c r="D378" s="2" t="s">
        <v>254</v>
      </c>
      <c r="E378" s="2"/>
      <c r="F378" s="37" t="s">
        <v>331</v>
      </c>
      <c r="G378" s="11"/>
      <c r="H378" s="11">
        <v>0</v>
      </c>
      <c r="I378" s="11"/>
      <c r="J378" s="11"/>
      <c r="K378" s="11"/>
      <c r="L378" s="1">
        <v>1</v>
      </c>
      <c r="M378" s="1">
        <v>1</v>
      </c>
      <c r="N378" s="63">
        <v>2</v>
      </c>
      <c r="O378" s="63"/>
      <c r="P378" s="63">
        <v>2</v>
      </c>
      <c r="Q378" s="63">
        <v>1</v>
      </c>
      <c r="R378" s="32">
        <v>2</v>
      </c>
      <c r="S378" s="32">
        <v>1</v>
      </c>
      <c r="T378" s="32"/>
      <c r="U378" s="32"/>
      <c r="V378" s="32"/>
      <c r="W378" s="9"/>
      <c r="X378" s="57"/>
      <c r="Y378" s="57"/>
      <c r="Z378" s="57"/>
      <c r="AA378" s="57"/>
      <c r="AB378" s="63"/>
      <c r="AC378" s="63"/>
      <c r="AD378" s="63"/>
      <c r="AE378" s="63"/>
      <c r="AF378" s="63"/>
    </row>
    <row r="379" spans="1:37" s="8" customFormat="1" ht="12.75" customHeight="1" x14ac:dyDescent="0.2">
      <c r="A379" s="37"/>
      <c r="B379" s="37" t="s">
        <v>212</v>
      </c>
      <c r="C379" s="37" t="s">
        <v>251</v>
      </c>
      <c r="D379" s="37" t="s">
        <v>215</v>
      </c>
      <c r="E379" s="37" t="s">
        <v>105</v>
      </c>
      <c r="F379" s="37" t="s">
        <v>216</v>
      </c>
      <c r="G379" s="11"/>
      <c r="H379" s="11">
        <v>0</v>
      </c>
      <c r="I379" s="11"/>
      <c r="J379" s="11"/>
      <c r="K379" s="11"/>
      <c r="L379" s="1"/>
      <c r="M379" s="1"/>
      <c r="N379" s="63"/>
      <c r="O379" s="63"/>
      <c r="P379" s="63"/>
      <c r="Q379" s="63"/>
      <c r="R379" s="32"/>
      <c r="S379" s="32"/>
      <c r="T379" s="32"/>
      <c r="U379" s="32"/>
      <c r="V379" s="32"/>
      <c r="W379" s="9">
        <v>1</v>
      </c>
      <c r="X379" s="57">
        <v>6</v>
      </c>
      <c r="Y379" s="57">
        <v>5</v>
      </c>
      <c r="Z379" s="57">
        <v>3</v>
      </c>
      <c r="AA379" s="57">
        <v>3</v>
      </c>
      <c r="AB379" s="63"/>
      <c r="AC379" s="63"/>
      <c r="AD379" s="63"/>
      <c r="AE379" s="63"/>
      <c r="AF379" s="63"/>
    </row>
    <row r="380" spans="1:37" s="8" customFormat="1" ht="12.75" customHeight="1" x14ac:dyDescent="0.2">
      <c r="A380" s="37"/>
      <c r="B380" s="37" t="s">
        <v>212</v>
      </c>
      <c r="C380" s="37" t="s">
        <v>251</v>
      </c>
      <c r="D380" s="37" t="s">
        <v>215</v>
      </c>
      <c r="E380" s="37"/>
      <c r="F380" s="37" t="s">
        <v>216</v>
      </c>
      <c r="G380" s="1"/>
      <c r="H380" s="1">
        <v>14</v>
      </c>
      <c r="I380" s="1">
        <v>22</v>
      </c>
      <c r="J380" s="1">
        <v>23</v>
      </c>
      <c r="K380" s="1">
        <v>25</v>
      </c>
      <c r="L380" s="1">
        <v>50</v>
      </c>
      <c r="M380" s="1">
        <v>44</v>
      </c>
      <c r="N380" s="63">
        <v>42</v>
      </c>
      <c r="O380" s="63">
        <v>35</v>
      </c>
      <c r="P380" s="63">
        <v>36</v>
      </c>
      <c r="Q380" s="63">
        <v>34</v>
      </c>
      <c r="R380" s="31">
        <v>44</v>
      </c>
      <c r="S380" s="31">
        <v>45</v>
      </c>
      <c r="T380" s="31">
        <v>43</v>
      </c>
      <c r="U380" s="31">
        <v>40</v>
      </c>
      <c r="V380" s="31">
        <v>36</v>
      </c>
      <c r="W380" s="9">
        <v>39</v>
      </c>
      <c r="X380" s="57">
        <v>30</v>
      </c>
      <c r="Y380" s="57">
        <v>28</v>
      </c>
      <c r="Z380" s="57">
        <v>27</v>
      </c>
      <c r="AA380" s="57">
        <v>37</v>
      </c>
      <c r="AB380" s="63"/>
      <c r="AC380" s="63"/>
      <c r="AD380" s="63"/>
      <c r="AE380" s="63"/>
      <c r="AF380" s="63"/>
    </row>
    <row r="381" spans="1:37" s="8" customFormat="1" ht="12.75" customHeight="1" x14ac:dyDescent="0.2">
      <c r="A381" s="37"/>
      <c r="B381" s="37" t="s">
        <v>212</v>
      </c>
      <c r="C381" s="37" t="s">
        <v>251</v>
      </c>
      <c r="D381" s="37" t="s">
        <v>219</v>
      </c>
      <c r="E381" s="37"/>
      <c r="F381" s="37" t="s">
        <v>423</v>
      </c>
      <c r="G381" s="1"/>
      <c r="H381" s="1">
        <v>22</v>
      </c>
      <c r="I381" s="1">
        <v>21</v>
      </c>
      <c r="J381" s="1">
        <v>27</v>
      </c>
      <c r="K381" s="1">
        <v>21</v>
      </c>
      <c r="L381" s="1"/>
      <c r="M381" s="1"/>
      <c r="N381" s="63"/>
      <c r="O381" s="63"/>
      <c r="P381" s="63"/>
      <c r="Q381" s="63"/>
      <c r="R381" s="31"/>
      <c r="S381" s="31"/>
      <c r="T381" s="31"/>
      <c r="U381" s="31"/>
      <c r="V381" s="31"/>
      <c r="W381" s="9"/>
      <c r="X381" s="57"/>
      <c r="Y381" s="57"/>
      <c r="Z381" s="57"/>
      <c r="AA381" s="57"/>
      <c r="AB381" s="63"/>
      <c r="AC381" s="63"/>
      <c r="AD381" s="63"/>
      <c r="AE381" s="63"/>
      <c r="AF381" s="63"/>
    </row>
    <row r="382" spans="1:37" s="8" customFormat="1" ht="12.75" customHeight="1" x14ac:dyDescent="0.2">
      <c r="A382" s="37"/>
      <c r="B382" s="37" t="s">
        <v>212</v>
      </c>
      <c r="C382" s="37" t="s">
        <v>256</v>
      </c>
      <c r="D382" s="37" t="s">
        <v>332</v>
      </c>
      <c r="E382" s="37" t="s">
        <v>105</v>
      </c>
      <c r="F382" s="37" t="s">
        <v>333</v>
      </c>
      <c r="G382" s="11"/>
      <c r="H382" s="11">
        <v>0</v>
      </c>
      <c r="I382" s="11"/>
      <c r="J382" s="11">
        <v>1</v>
      </c>
      <c r="K382" s="11"/>
      <c r="L382" s="1"/>
      <c r="M382" s="1"/>
      <c r="N382" s="63">
        <v>4</v>
      </c>
      <c r="O382" s="63">
        <v>7</v>
      </c>
      <c r="P382" s="63">
        <v>1</v>
      </c>
      <c r="Q382" s="63">
        <v>1</v>
      </c>
      <c r="R382" s="58">
        <v>3</v>
      </c>
      <c r="S382" s="58"/>
      <c r="T382" s="58">
        <v>2</v>
      </c>
      <c r="U382" s="58">
        <v>2</v>
      </c>
      <c r="V382" s="58">
        <v>5</v>
      </c>
      <c r="W382" s="9">
        <v>3</v>
      </c>
      <c r="X382" s="57">
        <v>5</v>
      </c>
      <c r="Y382" s="57">
        <v>7</v>
      </c>
      <c r="Z382" s="57">
        <v>1</v>
      </c>
      <c r="AA382" s="57">
        <v>1</v>
      </c>
      <c r="AB382" s="63"/>
      <c r="AC382" s="63"/>
      <c r="AD382" s="63"/>
      <c r="AE382" s="63"/>
      <c r="AF382" s="63"/>
    </row>
    <row r="383" spans="1:37" s="8" customFormat="1" ht="12.75" customHeight="1" x14ac:dyDescent="0.2">
      <c r="A383" s="37"/>
      <c r="B383" s="37" t="s">
        <v>212</v>
      </c>
      <c r="C383" s="37" t="s">
        <v>256</v>
      </c>
      <c r="D383" s="37" t="s">
        <v>332</v>
      </c>
      <c r="E383" s="37"/>
      <c r="F383" s="37" t="s">
        <v>333</v>
      </c>
      <c r="G383" s="11"/>
      <c r="H383" s="11">
        <v>0</v>
      </c>
      <c r="I383" s="11"/>
      <c r="J383" s="11"/>
      <c r="K383" s="11">
        <v>1</v>
      </c>
      <c r="L383" s="1">
        <v>2</v>
      </c>
      <c r="M383" s="1">
        <v>4</v>
      </c>
      <c r="N383" s="63">
        <v>8</v>
      </c>
      <c r="O383" s="63">
        <v>6</v>
      </c>
      <c r="P383" s="63">
        <v>6</v>
      </c>
      <c r="Q383" s="63">
        <v>6</v>
      </c>
      <c r="R383" s="31">
        <v>7</v>
      </c>
      <c r="S383" s="31">
        <v>11</v>
      </c>
      <c r="T383" s="31">
        <v>9</v>
      </c>
      <c r="U383" s="31">
        <v>8</v>
      </c>
      <c r="V383" s="31">
        <v>8</v>
      </c>
      <c r="W383" s="9">
        <v>11</v>
      </c>
      <c r="X383" s="57">
        <v>17</v>
      </c>
      <c r="Y383" s="57">
        <v>15</v>
      </c>
      <c r="Z383" s="57">
        <v>25</v>
      </c>
      <c r="AA383" s="57">
        <v>27</v>
      </c>
      <c r="AB383" s="63"/>
      <c r="AC383" s="63"/>
      <c r="AD383" s="63"/>
      <c r="AE383" s="63"/>
      <c r="AF383" s="63"/>
    </row>
    <row r="384" spans="1:37" s="8" customFormat="1" ht="12.75" customHeight="1" x14ac:dyDescent="0.2">
      <c r="A384" s="37"/>
      <c r="B384" s="37" t="s">
        <v>212</v>
      </c>
      <c r="C384" s="37" t="s">
        <v>247</v>
      </c>
      <c r="D384" s="37" t="s">
        <v>334</v>
      </c>
      <c r="E384" s="37"/>
      <c r="F384" s="37" t="s">
        <v>425</v>
      </c>
      <c r="G384" s="11"/>
      <c r="H384" s="11">
        <v>14</v>
      </c>
      <c r="I384" s="11">
        <v>9</v>
      </c>
      <c r="J384" s="11">
        <v>14</v>
      </c>
      <c r="K384" s="11">
        <v>18</v>
      </c>
      <c r="L384" s="1">
        <v>24</v>
      </c>
      <c r="M384" s="1">
        <v>24</v>
      </c>
      <c r="N384" s="64">
        <v>17</v>
      </c>
      <c r="O384" s="63"/>
      <c r="P384" s="63"/>
      <c r="Q384" s="63"/>
      <c r="R384" s="31"/>
      <c r="S384" s="31"/>
      <c r="T384" s="31"/>
      <c r="U384" s="31"/>
      <c r="V384" s="31"/>
      <c r="W384" s="9"/>
      <c r="X384" s="57"/>
      <c r="Y384" s="57"/>
      <c r="Z384" s="57"/>
      <c r="AA384" s="57"/>
      <c r="AB384" s="63"/>
      <c r="AC384" s="63"/>
      <c r="AD384" s="63"/>
      <c r="AE384" s="63"/>
      <c r="AF384" s="63"/>
    </row>
    <row r="385" spans="1:37" s="8" customFormat="1" ht="12.75" customHeight="1" x14ac:dyDescent="0.2">
      <c r="A385" s="37"/>
      <c r="B385" s="37"/>
      <c r="C385" s="37"/>
      <c r="D385" s="38"/>
      <c r="E385" s="37"/>
      <c r="F385" s="37"/>
      <c r="G385" s="11"/>
      <c r="H385" s="11"/>
      <c r="I385" s="11"/>
      <c r="J385" s="11"/>
      <c r="K385" s="11"/>
      <c r="L385" s="11"/>
      <c r="M385" s="11"/>
      <c r="N385" s="63"/>
      <c r="O385" s="63"/>
      <c r="P385" s="63"/>
      <c r="Q385" s="63"/>
      <c r="R385" s="71"/>
      <c r="S385" s="71"/>
      <c r="T385" s="71"/>
      <c r="U385" s="71"/>
      <c r="V385" s="71"/>
      <c r="W385" s="9"/>
      <c r="X385" s="57"/>
      <c r="Y385" s="57"/>
      <c r="Z385" s="57"/>
      <c r="AA385" s="57"/>
      <c r="AB385" s="63"/>
      <c r="AC385" s="63"/>
      <c r="AD385" s="63"/>
      <c r="AE385" s="63"/>
      <c r="AF385" s="63"/>
    </row>
    <row r="386" spans="1:37" ht="12.75" customHeight="1" x14ac:dyDescent="0.2">
      <c r="A386" s="37"/>
      <c r="B386" s="37" t="s">
        <v>223</v>
      </c>
      <c r="C386" s="37" t="s">
        <v>251</v>
      </c>
      <c r="D386" s="37" t="s">
        <v>335</v>
      </c>
      <c r="E386" s="37"/>
      <c r="F386" s="37" t="s">
        <v>336</v>
      </c>
      <c r="G386" s="1"/>
      <c r="H386" s="1">
        <v>0</v>
      </c>
      <c r="I386" s="1"/>
      <c r="J386" s="1"/>
      <c r="K386" s="1"/>
      <c r="L386" s="1"/>
      <c r="M386" s="1"/>
      <c r="N386" s="64"/>
      <c r="O386" s="64">
        <v>4</v>
      </c>
      <c r="P386" s="64">
        <v>15</v>
      </c>
      <c r="Q386" s="64">
        <v>28</v>
      </c>
      <c r="R386" s="71">
        <v>33</v>
      </c>
      <c r="S386" s="71">
        <v>26</v>
      </c>
      <c r="T386" s="71">
        <v>18</v>
      </c>
      <c r="U386" s="71"/>
      <c r="V386" s="71"/>
      <c r="W386" s="9"/>
      <c r="X386" s="57"/>
      <c r="Y386" s="57"/>
      <c r="Z386" s="57"/>
      <c r="AA386" s="57"/>
      <c r="AB386" s="63"/>
      <c r="AC386" s="63"/>
      <c r="AD386" s="63"/>
      <c r="AE386" s="63"/>
      <c r="AF386" s="63"/>
      <c r="AJ386" s="8"/>
      <c r="AK386" s="8"/>
    </row>
    <row r="387" spans="1:37" ht="12.75" customHeight="1" x14ac:dyDescent="0.2">
      <c r="A387" s="37"/>
      <c r="B387" s="37" t="s">
        <v>223</v>
      </c>
      <c r="C387" s="37" t="s">
        <v>251</v>
      </c>
      <c r="D387" s="37" t="s">
        <v>337</v>
      </c>
      <c r="E387" s="37"/>
      <c r="F387" s="37" t="s">
        <v>338</v>
      </c>
      <c r="H387" s="8">
        <v>0</v>
      </c>
      <c r="I387" s="8">
        <v>2</v>
      </c>
      <c r="J387" s="8">
        <v>7</v>
      </c>
      <c r="K387" s="8">
        <v>7</v>
      </c>
      <c r="L387" s="1">
        <v>9</v>
      </c>
      <c r="M387" s="1">
        <v>5</v>
      </c>
      <c r="N387" s="64">
        <v>4</v>
      </c>
      <c r="O387" s="64">
        <v>9</v>
      </c>
      <c r="P387" s="64">
        <v>5</v>
      </c>
      <c r="Q387" s="64">
        <v>4</v>
      </c>
      <c r="R387" s="73">
        <v>8</v>
      </c>
      <c r="S387" s="71">
        <v>9</v>
      </c>
      <c r="T387" s="71">
        <v>6</v>
      </c>
      <c r="U387" s="71"/>
      <c r="V387" s="71"/>
      <c r="W387" s="9"/>
      <c r="X387" s="57"/>
      <c r="Y387" s="57"/>
      <c r="Z387" s="57"/>
      <c r="AA387" s="57"/>
      <c r="AB387" s="63"/>
      <c r="AC387" s="63"/>
      <c r="AD387" s="63"/>
      <c r="AE387" s="63"/>
      <c r="AF387" s="63"/>
    </row>
    <row r="388" spans="1:37" ht="12.75" customHeight="1" x14ac:dyDescent="0.2">
      <c r="A388" s="37"/>
      <c r="B388" s="37" t="s">
        <v>223</v>
      </c>
      <c r="C388" s="37" t="s">
        <v>251</v>
      </c>
      <c r="D388" s="37" t="s">
        <v>224</v>
      </c>
      <c r="E388" s="37"/>
      <c r="F388" s="37" t="s">
        <v>440</v>
      </c>
      <c r="H388" s="8">
        <v>1</v>
      </c>
      <c r="L388" s="1"/>
      <c r="M388" s="1"/>
      <c r="N388" s="64"/>
      <c r="O388" s="64"/>
      <c r="P388" s="64"/>
      <c r="Q388" s="64"/>
      <c r="R388" s="73"/>
      <c r="S388" s="71"/>
      <c r="T388" s="71"/>
      <c r="U388" s="71"/>
      <c r="V388" s="71"/>
      <c r="W388" s="9"/>
      <c r="X388" s="57"/>
      <c r="Y388" s="57"/>
      <c r="Z388" s="57"/>
      <c r="AA388" s="57"/>
      <c r="AB388" s="63"/>
      <c r="AC388" s="63"/>
      <c r="AD388" s="63"/>
      <c r="AE388" s="63"/>
      <c r="AF388" s="63"/>
    </row>
    <row r="389" spans="1:37" s="8" customFormat="1" ht="12" customHeight="1" x14ac:dyDescent="0.2">
      <c r="A389" s="37"/>
      <c r="B389" s="37" t="s">
        <v>223</v>
      </c>
      <c r="C389" s="37" t="s">
        <v>251</v>
      </c>
      <c r="D389" s="37" t="s">
        <v>224</v>
      </c>
      <c r="E389" s="37"/>
      <c r="F389" s="37" t="s">
        <v>223</v>
      </c>
      <c r="H389" s="8">
        <v>17</v>
      </c>
      <c r="I389" s="8">
        <v>37</v>
      </c>
      <c r="J389" s="8">
        <v>34</v>
      </c>
      <c r="K389" s="8">
        <v>31</v>
      </c>
      <c r="L389" s="1">
        <v>36</v>
      </c>
      <c r="M389" s="1">
        <v>84</v>
      </c>
      <c r="N389" s="64">
        <v>64</v>
      </c>
      <c r="O389" s="64">
        <v>55</v>
      </c>
      <c r="P389" s="63">
        <v>58</v>
      </c>
      <c r="Q389" s="63">
        <v>49</v>
      </c>
      <c r="R389" s="73">
        <v>57</v>
      </c>
      <c r="S389" s="71">
        <v>56</v>
      </c>
      <c r="T389" s="71">
        <v>81</v>
      </c>
      <c r="U389" s="71">
        <v>66</v>
      </c>
      <c r="V389" s="71">
        <v>37</v>
      </c>
      <c r="W389" s="9">
        <v>14</v>
      </c>
      <c r="X389" s="57"/>
      <c r="Y389" s="57"/>
      <c r="Z389" s="57"/>
      <c r="AA389" s="57"/>
      <c r="AB389" s="63"/>
      <c r="AC389" s="63"/>
      <c r="AD389" s="63"/>
      <c r="AE389" s="63"/>
      <c r="AF389" s="63"/>
      <c r="AJ389" s="1"/>
      <c r="AK389" s="1"/>
    </row>
    <row r="390" spans="1:37" s="8" customFormat="1" ht="12" customHeight="1" x14ac:dyDescent="0.2">
      <c r="A390" s="37"/>
      <c r="B390" s="37" t="s">
        <v>223</v>
      </c>
      <c r="C390" s="37" t="s">
        <v>251</v>
      </c>
      <c r="D390" s="37" t="s">
        <v>224</v>
      </c>
      <c r="E390" s="37"/>
      <c r="F390" s="37" t="s">
        <v>408</v>
      </c>
      <c r="H390" s="8">
        <v>43</v>
      </c>
      <c r="I390" s="8">
        <v>49</v>
      </c>
      <c r="J390" s="8">
        <v>34</v>
      </c>
      <c r="K390" s="8">
        <v>36</v>
      </c>
      <c r="L390" s="1">
        <v>37</v>
      </c>
      <c r="M390" s="1"/>
      <c r="N390" s="64"/>
      <c r="O390" s="64"/>
      <c r="P390" s="63"/>
      <c r="Q390" s="63"/>
      <c r="R390" s="73"/>
      <c r="S390" s="71"/>
      <c r="T390" s="71"/>
      <c r="U390" s="71"/>
      <c r="V390" s="71"/>
      <c r="W390" s="9"/>
      <c r="X390" s="57"/>
      <c r="Y390" s="57"/>
      <c r="Z390" s="57"/>
      <c r="AA390" s="57"/>
      <c r="AB390" s="63"/>
      <c r="AC390" s="63"/>
      <c r="AD390" s="63"/>
      <c r="AE390" s="63"/>
      <c r="AF390" s="63"/>
      <c r="AJ390" s="1"/>
      <c r="AK390" s="1"/>
    </row>
    <row r="391" spans="1:37" s="2" customFormat="1" ht="12.75" customHeight="1" thickBot="1" x14ac:dyDescent="0.25">
      <c r="A391" s="37"/>
      <c r="B391" s="37"/>
      <c r="C391" s="37"/>
      <c r="D391" s="37"/>
      <c r="E391" s="37"/>
      <c r="F391" s="37"/>
      <c r="G391" s="8"/>
      <c r="H391" s="8"/>
      <c r="I391" s="8"/>
      <c r="J391" s="8"/>
      <c r="K391" s="8"/>
      <c r="L391" s="75"/>
      <c r="M391" s="75"/>
      <c r="N391" s="63"/>
      <c r="O391" s="63"/>
      <c r="P391" s="63"/>
      <c r="Q391" s="63"/>
      <c r="R391" s="71"/>
      <c r="S391" s="71"/>
      <c r="T391" s="71"/>
      <c r="U391" s="71"/>
      <c r="V391" s="71"/>
      <c r="W391" s="9"/>
      <c r="X391" s="57"/>
      <c r="Y391" s="57"/>
      <c r="Z391" s="57"/>
      <c r="AA391" s="57"/>
      <c r="AB391" s="63"/>
      <c r="AC391" s="63"/>
      <c r="AD391" s="63"/>
      <c r="AE391" s="63"/>
      <c r="AF391" s="63"/>
      <c r="AJ391" s="8"/>
      <c r="AK391" s="8"/>
    </row>
    <row r="392" spans="1:37" s="2" customFormat="1" ht="12.75" customHeight="1" thickTop="1" x14ac:dyDescent="0.2">
      <c r="A392" s="42" t="s">
        <v>339</v>
      </c>
      <c r="B392" s="43"/>
      <c r="C392" s="38"/>
      <c r="D392" s="42"/>
      <c r="E392" s="43"/>
      <c r="F392" s="49"/>
      <c r="H392" s="17">
        <f>SUM(H345:H355,H357:H371,H374:H391)</f>
        <v>281</v>
      </c>
      <c r="I392" s="17">
        <f>SUM(I345:I355,I357:I371,I374:I391)</f>
        <v>303</v>
      </c>
      <c r="J392" s="17">
        <f>SUM(J346:J355,J359:J371,J376:J390)</f>
        <v>282</v>
      </c>
      <c r="K392" s="17">
        <f>SUM(K346:K355,K359:K371,K376:K390)</f>
        <v>273</v>
      </c>
      <c r="L392" s="17">
        <f>SUM(L346:L355,L359:L371,L378:L390)</f>
        <v>307</v>
      </c>
      <c r="M392" s="17">
        <f t="shared" ref="M392:AA392" si="159">SUM(M346:M355,M359:M371,M378:M389)</f>
        <v>324</v>
      </c>
      <c r="N392" s="17">
        <f t="shared" si="159"/>
        <v>312</v>
      </c>
      <c r="O392" s="17">
        <f t="shared" si="159"/>
        <v>286</v>
      </c>
      <c r="P392" s="17">
        <f t="shared" si="159"/>
        <v>307</v>
      </c>
      <c r="Q392" s="17">
        <f t="shared" si="159"/>
        <v>296</v>
      </c>
      <c r="R392" s="17">
        <f t="shared" si="159"/>
        <v>354</v>
      </c>
      <c r="S392" s="17">
        <f t="shared" si="159"/>
        <v>334</v>
      </c>
      <c r="T392" s="17">
        <f t="shared" si="159"/>
        <v>332</v>
      </c>
      <c r="U392" s="17">
        <f t="shared" si="159"/>
        <v>302</v>
      </c>
      <c r="V392" s="17">
        <f t="shared" si="159"/>
        <v>257</v>
      </c>
      <c r="W392" s="17">
        <f t="shared" si="159"/>
        <v>243</v>
      </c>
      <c r="X392" s="17">
        <f t="shared" si="159"/>
        <v>255</v>
      </c>
      <c r="Y392" s="17">
        <f t="shared" si="159"/>
        <v>254</v>
      </c>
      <c r="Z392" s="17">
        <f t="shared" si="159"/>
        <v>286</v>
      </c>
      <c r="AA392" s="17">
        <f t="shared" si="159"/>
        <v>279</v>
      </c>
      <c r="AB392" s="58"/>
      <c r="AC392" s="58"/>
      <c r="AD392" s="58"/>
      <c r="AE392" s="58"/>
      <c r="AF392" s="58"/>
    </row>
    <row r="393" spans="1:37" ht="12.75" customHeight="1" x14ac:dyDescent="0.2">
      <c r="A393" s="37"/>
      <c r="B393" s="37"/>
      <c r="C393" s="37"/>
      <c r="D393" s="37"/>
      <c r="E393" s="38"/>
      <c r="F393" s="38"/>
      <c r="G393" s="2"/>
      <c r="H393" s="2"/>
      <c r="I393" s="2"/>
      <c r="J393" s="2"/>
      <c r="K393" s="2"/>
      <c r="L393" s="2"/>
      <c r="M393" s="2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F393" s="58"/>
      <c r="AJ393" s="2"/>
      <c r="AK393" s="2"/>
    </row>
    <row r="394" spans="1:37" s="8" customFormat="1" ht="12" customHeight="1" x14ac:dyDescent="0.2">
      <c r="A394" s="37"/>
      <c r="B394" s="37"/>
      <c r="C394" s="37"/>
      <c r="D394" s="37"/>
      <c r="E394" s="37"/>
      <c r="F394" s="37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63"/>
      <c r="AC394" s="63"/>
      <c r="AD394" s="63"/>
      <c r="AE394" s="63"/>
      <c r="AF394" s="63"/>
      <c r="AJ394" s="1"/>
      <c r="AK394" s="1"/>
    </row>
    <row r="395" spans="1:37" ht="12.75" customHeight="1" x14ac:dyDescent="0.2">
      <c r="A395" s="37"/>
      <c r="B395" s="38"/>
      <c r="C395" s="37"/>
      <c r="D395" s="50" t="s">
        <v>254</v>
      </c>
      <c r="E395" s="37"/>
      <c r="F395" s="51" t="s">
        <v>340</v>
      </c>
      <c r="H395" s="69">
        <f>H307+H316+H375</f>
        <v>2</v>
      </c>
      <c r="I395" s="69">
        <f>I307+I316+I375</f>
        <v>2</v>
      </c>
      <c r="J395" s="69">
        <f t="shared" ref="J395:AA395" si="160">J307+J316</f>
        <v>4</v>
      </c>
      <c r="K395" s="69">
        <f t="shared" si="160"/>
        <v>3</v>
      </c>
      <c r="L395" s="69">
        <f t="shared" si="160"/>
        <v>3</v>
      </c>
      <c r="M395" s="69">
        <f t="shared" si="160"/>
        <v>3</v>
      </c>
      <c r="N395" s="69">
        <f t="shared" si="160"/>
        <v>4</v>
      </c>
      <c r="O395" s="69">
        <f t="shared" si="160"/>
        <v>4</v>
      </c>
      <c r="P395" s="69">
        <f t="shared" si="160"/>
        <v>4</v>
      </c>
      <c r="Q395" s="69">
        <f t="shared" si="160"/>
        <v>8</v>
      </c>
      <c r="R395" s="69">
        <f t="shared" si="160"/>
        <v>15</v>
      </c>
      <c r="S395" s="69">
        <f t="shared" si="160"/>
        <v>18</v>
      </c>
      <c r="T395" s="69">
        <f t="shared" si="160"/>
        <v>19</v>
      </c>
      <c r="U395" s="69">
        <f t="shared" si="160"/>
        <v>6</v>
      </c>
      <c r="V395" s="69">
        <f t="shared" si="160"/>
        <v>0</v>
      </c>
      <c r="W395" s="69">
        <f t="shared" si="160"/>
        <v>0</v>
      </c>
      <c r="X395" s="69">
        <f t="shared" si="160"/>
        <v>0</v>
      </c>
      <c r="Y395" s="69">
        <f t="shared" si="160"/>
        <v>0</v>
      </c>
      <c r="Z395" s="69">
        <f t="shared" si="160"/>
        <v>0</v>
      </c>
      <c r="AA395" s="69">
        <f t="shared" si="160"/>
        <v>0</v>
      </c>
      <c r="AB395" s="57"/>
      <c r="AC395" s="57"/>
      <c r="AD395" s="57"/>
      <c r="AE395" s="57"/>
      <c r="AJ395" s="8"/>
      <c r="AK395" s="8"/>
    </row>
    <row r="396" spans="1:37" ht="12.75" customHeight="1" x14ac:dyDescent="0.2">
      <c r="A396" s="37"/>
      <c r="B396" s="38"/>
      <c r="C396" s="37"/>
      <c r="D396" s="50" t="s">
        <v>164</v>
      </c>
      <c r="E396" s="37" t="s">
        <v>105</v>
      </c>
      <c r="F396" s="51" t="s">
        <v>226</v>
      </c>
      <c r="H396" s="69">
        <f t="shared" ref="H396:AA396" si="161">H308+H314+H317+H330+H332+H337+H335+H339+H349+H372+H382</f>
        <v>51</v>
      </c>
      <c r="I396" s="69">
        <f t="shared" ref="I396" si="162">I308+I314+I317+I330+I332+I337+I335+I339+I349+I372+I382</f>
        <v>58</v>
      </c>
      <c r="J396" s="69">
        <f t="shared" si="161"/>
        <v>17</v>
      </c>
      <c r="K396" s="69">
        <f t="shared" si="161"/>
        <v>12</v>
      </c>
      <c r="L396" s="69">
        <f t="shared" si="161"/>
        <v>19</v>
      </c>
      <c r="M396" s="69">
        <f t="shared" si="161"/>
        <v>26</v>
      </c>
      <c r="N396" s="69">
        <f t="shared" si="161"/>
        <v>49</v>
      </c>
      <c r="O396" s="69">
        <f t="shared" si="161"/>
        <v>36</v>
      </c>
      <c r="P396" s="69">
        <f t="shared" si="161"/>
        <v>47</v>
      </c>
      <c r="Q396" s="69">
        <f t="shared" si="161"/>
        <v>64</v>
      </c>
      <c r="R396" s="69">
        <f t="shared" si="161"/>
        <v>90</v>
      </c>
      <c r="S396" s="69">
        <f t="shared" si="161"/>
        <v>112</v>
      </c>
      <c r="T396" s="69">
        <f t="shared" si="161"/>
        <v>80</v>
      </c>
      <c r="U396" s="69">
        <f t="shared" si="161"/>
        <v>84</v>
      </c>
      <c r="V396" s="69">
        <f t="shared" si="161"/>
        <v>101</v>
      </c>
      <c r="W396" s="69">
        <f t="shared" si="161"/>
        <v>103</v>
      </c>
      <c r="X396" s="69">
        <f t="shared" si="161"/>
        <v>120</v>
      </c>
      <c r="Y396" s="69">
        <f t="shared" si="161"/>
        <v>183</v>
      </c>
      <c r="Z396" s="69">
        <f t="shared" si="161"/>
        <v>207</v>
      </c>
      <c r="AA396" s="69">
        <f t="shared" si="161"/>
        <v>175</v>
      </c>
      <c r="AB396" s="57"/>
      <c r="AC396" s="57"/>
      <c r="AD396" s="57"/>
      <c r="AE396" s="57"/>
    </row>
    <row r="397" spans="1:37" ht="12.75" customHeight="1" thickBot="1" x14ac:dyDescent="0.25">
      <c r="A397" s="37"/>
      <c r="B397" s="38"/>
      <c r="C397" s="37"/>
      <c r="D397" s="37"/>
      <c r="E397" s="37"/>
      <c r="F397" s="51" t="s">
        <v>227</v>
      </c>
      <c r="H397" s="18">
        <f t="shared" ref="H397:O397" si="163">H398-SUM(H396,H395)</f>
        <v>264</v>
      </c>
      <c r="I397" s="18">
        <f t="shared" ref="I397" si="164">I398-SUM(I396,I395)</f>
        <v>193</v>
      </c>
      <c r="J397" s="18">
        <f t="shared" ref="J397" si="165">J398-SUM(J396,J395)</f>
        <v>151</v>
      </c>
      <c r="K397" s="18">
        <f t="shared" si="163"/>
        <v>160</v>
      </c>
      <c r="L397" s="18">
        <f t="shared" si="163"/>
        <v>182</v>
      </c>
      <c r="M397" s="18">
        <f t="shared" si="163"/>
        <v>227</v>
      </c>
      <c r="N397" s="18">
        <f t="shared" si="163"/>
        <v>270</v>
      </c>
      <c r="O397" s="18">
        <f t="shared" si="163"/>
        <v>280</v>
      </c>
      <c r="P397" s="18">
        <f t="shared" ref="P397:T397" si="166">P398-SUM(P396,P395)</f>
        <v>329</v>
      </c>
      <c r="Q397" s="18">
        <f t="shared" si="166"/>
        <v>390</v>
      </c>
      <c r="R397" s="18">
        <f t="shared" si="166"/>
        <v>497</v>
      </c>
      <c r="S397" s="18">
        <f t="shared" si="166"/>
        <v>545</v>
      </c>
      <c r="T397" s="18">
        <f t="shared" si="166"/>
        <v>548</v>
      </c>
      <c r="U397" s="18">
        <f t="shared" ref="U397" si="167">U398-SUM(U396,U395)</f>
        <v>526</v>
      </c>
      <c r="V397" s="18">
        <f t="shared" ref="V397" si="168">V398-SUM(V396,V395)</f>
        <v>562</v>
      </c>
      <c r="W397" s="18">
        <f t="shared" ref="W397" si="169">W398-SUM(W396,W395)</f>
        <v>618</v>
      </c>
      <c r="X397" s="18">
        <f t="shared" ref="X397" si="170">X398-SUM(X396,X395)</f>
        <v>742</v>
      </c>
      <c r="Y397" s="18">
        <f t="shared" ref="Y397" si="171">Y398-SUM(Y396,Y395)</f>
        <v>707</v>
      </c>
      <c r="Z397" s="18">
        <f t="shared" ref="Z397" si="172">Z398-SUM(Z396,Z395)</f>
        <v>816</v>
      </c>
      <c r="AA397" s="18">
        <f t="shared" ref="AA397" si="173">AA398-SUM(AA396,AA395)</f>
        <v>919</v>
      </c>
      <c r="AB397" s="57"/>
      <c r="AC397" s="57"/>
      <c r="AD397" s="57"/>
      <c r="AE397" s="57"/>
    </row>
    <row r="398" spans="1:37" ht="12.75" customHeight="1" thickTop="1" x14ac:dyDescent="0.2">
      <c r="A398" s="37"/>
      <c r="B398" s="38"/>
      <c r="C398" s="38"/>
      <c r="D398" s="42" t="s">
        <v>414</v>
      </c>
      <c r="E398" s="43"/>
      <c r="F398" s="43"/>
      <c r="H398" s="17">
        <f>SUM(H310,H314:H318,H330:H333,H341,H349:H350,H356,H372:H373,H375:H376,H382:H383)</f>
        <v>317</v>
      </c>
      <c r="I398" s="17">
        <f>SUM(I310,I314:I318,I330:I333,I341,I349:I350,I356,I372:I373,I375:I376,I382:I383)</f>
        <v>253</v>
      </c>
      <c r="J398" s="17">
        <f>SUM(J310,J314:J318,J330:J333,J341,J349:J350,J356,J372:J373,J376:J376,J382:J383)</f>
        <v>172</v>
      </c>
      <c r="K398" s="17">
        <f>SUM(K310,K314:K318,K330:K333,K341,K349:K350,K356,K372:K373,K376:K376,K382:K383)</f>
        <v>175</v>
      </c>
      <c r="L398" s="17">
        <f t="shared" ref="L398:Z398" si="174">SUM(L310,L314:L318,L330:L333,L341,L349:L350,L356,L372:L373,L382:L383)</f>
        <v>204</v>
      </c>
      <c r="M398" s="17">
        <f t="shared" si="174"/>
        <v>256</v>
      </c>
      <c r="N398" s="17">
        <f t="shared" si="174"/>
        <v>323</v>
      </c>
      <c r="O398" s="17">
        <f t="shared" si="174"/>
        <v>320</v>
      </c>
      <c r="P398" s="17">
        <f t="shared" si="174"/>
        <v>380</v>
      </c>
      <c r="Q398" s="17">
        <f t="shared" si="174"/>
        <v>462</v>
      </c>
      <c r="R398" s="17">
        <f t="shared" si="174"/>
        <v>602</v>
      </c>
      <c r="S398" s="17">
        <f t="shared" si="174"/>
        <v>675</v>
      </c>
      <c r="T398" s="17">
        <f t="shared" si="174"/>
        <v>647</v>
      </c>
      <c r="U398" s="17">
        <f t="shared" si="174"/>
        <v>616</v>
      </c>
      <c r="V398" s="17">
        <f t="shared" si="174"/>
        <v>663</v>
      </c>
      <c r="W398" s="17">
        <f t="shared" si="174"/>
        <v>721</v>
      </c>
      <c r="X398" s="17">
        <f t="shared" si="174"/>
        <v>862</v>
      </c>
      <c r="Y398" s="17">
        <f t="shared" si="174"/>
        <v>890</v>
      </c>
      <c r="Z398" s="17">
        <f t="shared" si="174"/>
        <v>1023</v>
      </c>
      <c r="AA398" s="17">
        <f>SUM(AA310,AA314:AA318,AA330:AA333,AA341,AA349:AA351,AA356,AA372:AA373,AA382:AA383)</f>
        <v>1094</v>
      </c>
      <c r="AF398" s="58"/>
    </row>
    <row r="399" spans="1:37" ht="12.75" customHeight="1" x14ac:dyDescent="0.2">
      <c r="A399" s="37"/>
      <c r="B399" s="37"/>
      <c r="C399" s="37"/>
      <c r="D399" s="50" t="s">
        <v>254</v>
      </c>
      <c r="E399" s="37"/>
      <c r="F399" s="51" t="s">
        <v>341</v>
      </c>
      <c r="H399" s="69">
        <f>H243+H378+H359</f>
        <v>0</v>
      </c>
      <c r="I399" s="69">
        <f>I243+I378+I359</f>
        <v>0</v>
      </c>
      <c r="J399" s="69">
        <f>J243+J378+J359</f>
        <v>1</v>
      </c>
      <c r="K399" s="69">
        <f>K243+K378+K359</f>
        <v>1</v>
      </c>
      <c r="L399" s="69">
        <f>L243+L378+L359</f>
        <v>2</v>
      </c>
      <c r="M399" s="69">
        <f t="shared" ref="M399:AA399" si="175">M378+M359</f>
        <v>1</v>
      </c>
      <c r="N399" s="69">
        <f t="shared" si="175"/>
        <v>3</v>
      </c>
      <c r="O399" s="69">
        <f t="shared" si="175"/>
        <v>0</v>
      </c>
      <c r="P399" s="69">
        <f t="shared" si="175"/>
        <v>4</v>
      </c>
      <c r="Q399" s="69">
        <f t="shared" si="175"/>
        <v>2</v>
      </c>
      <c r="R399" s="69">
        <f t="shared" si="175"/>
        <v>7</v>
      </c>
      <c r="S399" s="69">
        <f t="shared" si="175"/>
        <v>2</v>
      </c>
      <c r="T399" s="69">
        <f t="shared" si="175"/>
        <v>0</v>
      </c>
      <c r="U399" s="69">
        <f t="shared" si="175"/>
        <v>0</v>
      </c>
      <c r="V399" s="69">
        <f t="shared" si="175"/>
        <v>0</v>
      </c>
      <c r="W399" s="69">
        <f t="shared" si="175"/>
        <v>0</v>
      </c>
      <c r="X399" s="69">
        <f t="shared" si="175"/>
        <v>0</v>
      </c>
      <c r="Y399" s="69">
        <f t="shared" si="175"/>
        <v>0</v>
      </c>
      <c r="Z399" s="69">
        <f t="shared" si="175"/>
        <v>0</v>
      </c>
      <c r="AA399" s="69">
        <f t="shared" si="175"/>
        <v>0</v>
      </c>
      <c r="AB399" s="63"/>
      <c r="AC399" s="63"/>
      <c r="AD399" s="63"/>
      <c r="AE399" s="63"/>
      <c r="AF399" s="63"/>
    </row>
    <row r="400" spans="1:37" s="23" customFormat="1" ht="12.75" customHeight="1" x14ac:dyDescent="0.2">
      <c r="A400" s="37"/>
      <c r="B400" s="37"/>
      <c r="C400" s="37"/>
      <c r="D400" s="50" t="s">
        <v>164</v>
      </c>
      <c r="E400" s="37" t="s">
        <v>105</v>
      </c>
      <c r="F400" s="51" t="s">
        <v>342</v>
      </c>
      <c r="G400" s="8"/>
      <c r="H400" s="69">
        <f t="shared" ref="H400:AA400" si="176">H244+H248+H379</f>
        <v>0</v>
      </c>
      <c r="I400" s="69">
        <f t="shared" ref="I400" si="177">I244+I248+I379</f>
        <v>0</v>
      </c>
      <c r="J400" s="69">
        <f t="shared" si="176"/>
        <v>0</v>
      </c>
      <c r="K400" s="69">
        <f t="shared" si="176"/>
        <v>0</v>
      </c>
      <c r="L400" s="69">
        <f t="shared" si="176"/>
        <v>0</v>
      </c>
      <c r="M400" s="69">
        <f t="shared" si="176"/>
        <v>0</v>
      </c>
      <c r="N400" s="69">
        <f t="shared" si="176"/>
        <v>0</v>
      </c>
      <c r="O400" s="69">
        <f t="shared" si="176"/>
        <v>0</v>
      </c>
      <c r="P400" s="69">
        <f t="shared" si="176"/>
        <v>0</v>
      </c>
      <c r="Q400" s="69">
        <f t="shared" si="176"/>
        <v>0</v>
      </c>
      <c r="R400" s="69">
        <f t="shared" si="176"/>
        <v>0</v>
      </c>
      <c r="S400" s="69">
        <f t="shared" si="176"/>
        <v>0</v>
      </c>
      <c r="T400" s="69">
        <f t="shared" si="176"/>
        <v>1</v>
      </c>
      <c r="U400" s="69">
        <f t="shared" si="176"/>
        <v>0</v>
      </c>
      <c r="V400" s="69">
        <f t="shared" si="176"/>
        <v>0</v>
      </c>
      <c r="W400" s="69">
        <f t="shared" si="176"/>
        <v>2</v>
      </c>
      <c r="X400" s="69">
        <f t="shared" si="176"/>
        <v>7</v>
      </c>
      <c r="Y400" s="69">
        <f t="shared" si="176"/>
        <v>8</v>
      </c>
      <c r="Z400" s="69">
        <f t="shared" si="176"/>
        <v>5</v>
      </c>
      <c r="AA400" s="69">
        <f t="shared" si="176"/>
        <v>6</v>
      </c>
      <c r="AB400" s="63"/>
      <c r="AC400" s="63"/>
      <c r="AD400" s="63"/>
      <c r="AE400" s="63"/>
      <c r="AF400" s="63"/>
      <c r="AJ400" s="1"/>
      <c r="AK400" s="1"/>
    </row>
    <row r="401" spans="1:37" s="23" customFormat="1" ht="12.75" customHeight="1" thickBot="1" x14ac:dyDescent="0.25">
      <c r="A401" s="37"/>
      <c r="B401" s="38"/>
      <c r="C401" s="38"/>
      <c r="D401" s="44"/>
      <c r="E401" s="38"/>
      <c r="F401" s="51" t="s">
        <v>343</v>
      </c>
      <c r="G401" s="1"/>
      <c r="H401" s="9">
        <f>SUM(H245,H249:H251,H346:H348,H358,H360,H380:H381,H385:H390)</f>
        <v>188</v>
      </c>
      <c r="I401" s="9">
        <f>SUM(I245,I249:I251,I346:I348,I358,I360,I380:I381,I385:I390)</f>
        <v>218</v>
      </c>
      <c r="J401" s="9">
        <f>SUM(J245,J249:J251,J346:J348,J360,J380:J381,J385:J390)</f>
        <v>213</v>
      </c>
      <c r="K401" s="9">
        <f>SUM(K245,K249:K251,K346:K348,K360,K380:K381,K385:K390)</f>
        <v>213</v>
      </c>
      <c r="L401" s="9">
        <f>SUM(L245,L249:L251,L346:L348,L360,L380,L385:L390)</f>
        <v>242</v>
      </c>
      <c r="M401" s="9">
        <f t="shared" ref="M401:AA401" si="178">SUM(M245,M249:M251,M346:M348,M360,M380,M385:M389)</f>
        <v>242</v>
      </c>
      <c r="N401" s="9">
        <f t="shared" si="178"/>
        <v>213</v>
      </c>
      <c r="O401" s="9">
        <f t="shared" si="178"/>
        <v>216</v>
      </c>
      <c r="P401" s="9">
        <f t="shared" si="178"/>
        <v>212</v>
      </c>
      <c r="Q401" s="9">
        <f t="shared" si="178"/>
        <v>186</v>
      </c>
      <c r="R401" s="9">
        <f t="shared" si="178"/>
        <v>209</v>
      </c>
      <c r="S401" s="9">
        <f t="shared" si="178"/>
        <v>199</v>
      </c>
      <c r="T401" s="9">
        <f t="shared" si="178"/>
        <v>205</v>
      </c>
      <c r="U401" s="9">
        <f t="shared" si="178"/>
        <v>153</v>
      </c>
      <c r="V401" s="9">
        <f t="shared" si="178"/>
        <v>111</v>
      </c>
      <c r="W401" s="9">
        <f t="shared" si="178"/>
        <v>86</v>
      </c>
      <c r="X401" s="9">
        <f t="shared" si="178"/>
        <v>69</v>
      </c>
      <c r="Y401" s="9">
        <f t="shared" si="178"/>
        <v>70</v>
      </c>
      <c r="Z401" s="9">
        <f t="shared" si="178"/>
        <v>53</v>
      </c>
      <c r="AA401" s="9">
        <f t="shared" si="178"/>
        <v>58</v>
      </c>
      <c r="AB401" s="58"/>
      <c r="AC401" s="58"/>
      <c r="AD401" s="58"/>
      <c r="AE401" s="58"/>
      <c r="AF401" s="58"/>
    </row>
    <row r="402" spans="1:37" s="8" customFormat="1" ht="12" customHeight="1" thickTop="1" x14ac:dyDescent="0.2">
      <c r="A402" s="37"/>
      <c r="B402" s="38"/>
      <c r="C402" s="38"/>
      <c r="D402" s="42" t="s">
        <v>344</v>
      </c>
      <c r="E402" s="43"/>
      <c r="F402" s="43"/>
      <c r="G402" s="1"/>
      <c r="H402" s="17">
        <f t="shared" ref="H402:O402" si="179">SUM(H398:H401)</f>
        <v>505</v>
      </c>
      <c r="I402" s="17">
        <f t="shared" ref="I402" si="180">SUM(I398:I401)</f>
        <v>471</v>
      </c>
      <c r="J402" s="17">
        <f t="shared" ref="J402" si="181">SUM(J398:J401)</f>
        <v>386</v>
      </c>
      <c r="K402" s="17">
        <f t="shared" si="179"/>
        <v>389</v>
      </c>
      <c r="L402" s="17">
        <f t="shared" si="179"/>
        <v>448</v>
      </c>
      <c r="M402" s="17">
        <f t="shared" si="179"/>
        <v>499</v>
      </c>
      <c r="N402" s="17">
        <f t="shared" si="179"/>
        <v>539</v>
      </c>
      <c r="O402" s="17">
        <f t="shared" si="179"/>
        <v>536</v>
      </c>
      <c r="P402" s="17">
        <f t="shared" ref="P402:T402" si="182">SUM(P398:P401)</f>
        <v>596</v>
      </c>
      <c r="Q402" s="17">
        <f t="shared" si="182"/>
        <v>650</v>
      </c>
      <c r="R402" s="17">
        <f t="shared" si="182"/>
        <v>818</v>
      </c>
      <c r="S402" s="17">
        <f t="shared" si="182"/>
        <v>876</v>
      </c>
      <c r="T402" s="17">
        <f t="shared" si="182"/>
        <v>853</v>
      </c>
      <c r="U402" s="17">
        <f t="shared" ref="U402" si="183">SUM(U398:U401)</f>
        <v>769</v>
      </c>
      <c r="V402" s="17">
        <f t="shared" ref="V402" si="184">SUM(V398:V401)</f>
        <v>774</v>
      </c>
      <c r="W402" s="17">
        <f t="shared" ref="W402" si="185">SUM(W398:W401)</f>
        <v>809</v>
      </c>
      <c r="X402" s="17">
        <f t="shared" ref="X402" si="186">SUM(X398:X401)</f>
        <v>938</v>
      </c>
      <c r="Y402" s="17">
        <f t="shared" ref="Y402" si="187">SUM(Y398:Y401)</f>
        <v>968</v>
      </c>
      <c r="Z402" s="17">
        <f t="shared" ref="Z402" si="188">SUM(Z398:Z401)</f>
        <v>1081</v>
      </c>
      <c r="AA402" s="17">
        <f t="shared" ref="AA402" si="189">SUM(AA398:AA401)</f>
        <v>1158</v>
      </c>
      <c r="AB402" s="58"/>
      <c r="AC402" s="58"/>
      <c r="AD402" s="58"/>
      <c r="AE402" s="58"/>
      <c r="AF402" s="58"/>
      <c r="AJ402" s="23"/>
      <c r="AK402" s="23"/>
    </row>
    <row r="403" spans="1:37" ht="12.75" customHeight="1" x14ac:dyDescent="0.2">
      <c r="A403" s="37"/>
      <c r="B403" s="37"/>
      <c r="C403" s="37"/>
      <c r="D403" s="37"/>
      <c r="E403" s="38"/>
      <c r="F403" s="38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18"/>
      <c r="AF403" s="58"/>
      <c r="AJ403" s="8"/>
      <c r="AK403" s="8"/>
    </row>
    <row r="404" spans="1:37" s="23" customFormat="1" ht="12.75" customHeight="1" x14ac:dyDescent="0.2">
      <c r="A404" s="37"/>
      <c r="B404" s="37"/>
      <c r="C404" s="37" t="s">
        <v>247</v>
      </c>
      <c r="D404" s="51" t="s">
        <v>345</v>
      </c>
      <c r="E404" s="38"/>
      <c r="F404" s="38"/>
      <c r="G404" s="8"/>
      <c r="H404" s="9">
        <f>SUMIFS(H243:H390,$C243:$C390,$C404)-H326</f>
        <v>105</v>
      </c>
      <c r="I404" s="9">
        <f>SUMIFS(I243:I390,$C243:$C390,$C404)-I326</f>
        <v>87</v>
      </c>
      <c r="J404" s="9">
        <f>SUMIFS(J243:J390,$C243:$C390,$C404)-J326</f>
        <v>103</v>
      </c>
      <c r="K404" s="9">
        <f>SUMIFS(K243:K390,$C243:$C390,$C404)-K326</f>
        <v>89</v>
      </c>
      <c r="L404" s="9">
        <f t="shared" ref="L404:AA404" si="190">SUMIFS(L243:L389,$C243:$C389,$C404)-L326</f>
        <v>72</v>
      </c>
      <c r="M404" s="9">
        <f t="shared" si="190"/>
        <v>73</v>
      </c>
      <c r="N404" s="9">
        <f t="shared" si="190"/>
        <v>74</v>
      </c>
      <c r="O404" s="9">
        <f t="shared" si="190"/>
        <v>62</v>
      </c>
      <c r="P404" s="9">
        <f t="shared" si="190"/>
        <v>67</v>
      </c>
      <c r="Q404" s="9">
        <f t="shared" si="190"/>
        <v>59</v>
      </c>
      <c r="R404" s="9">
        <f t="shared" si="190"/>
        <v>86</v>
      </c>
      <c r="S404" s="9">
        <f t="shared" si="190"/>
        <v>95</v>
      </c>
      <c r="T404" s="9">
        <f t="shared" si="190"/>
        <v>114</v>
      </c>
      <c r="U404" s="9">
        <f t="shared" si="190"/>
        <v>135</v>
      </c>
      <c r="V404" s="9">
        <f t="shared" si="190"/>
        <v>128</v>
      </c>
      <c r="W404" s="9">
        <f t="shared" si="190"/>
        <v>115</v>
      </c>
      <c r="X404" s="9">
        <f t="shared" si="190"/>
        <v>215</v>
      </c>
      <c r="Y404" s="9">
        <f t="shared" si="190"/>
        <v>272</v>
      </c>
      <c r="Z404" s="9">
        <f t="shared" si="190"/>
        <v>290</v>
      </c>
      <c r="AA404" s="9">
        <f t="shared" si="190"/>
        <v>283</v>
      </c>
      <c r="AB404" s="58"/>
      <c r="AC404" s="58"/>
      <c r="AD404" s="58"/>
      <c r="AE404" s="58"/>
      <c r="AF404" s="58"/>
      <c r="AJ404" s="1"/>
      <c r="AK404" s="1"/>
    </row>
    <row r="405" spans="1:37" s="23" customFormat="1" ht="12.75" customHeight="1" x14ac:dyDescent="0.2">
      <c r="A405" s="37"/>
      <c r="B405" s="37"/>
      <c r="C405" s="37"/>
      <c r="D405" s="37"/>
      <c r="E405" s="38"/>
      <c r="F405" s="38"/>
      <c r="G405" s="1"/>
      <c r="H405" s="1"/>
      <c r="I405" s="1"/>
      <c r="J405" s="1"/>
      <c r="K405" s="1"/>
      <c r="L405" s="1"/>
      <c r="M405" s="1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58"/>
      <c r="AC405" s="58"/>
      <c r="AD405" s="58"/>
      <c r="AE405" s="58"/>
      <c r="AF405" s="58"/>
    </row>
    <row r="406" spans="1:37" s="23" customFormat="1" ht="12.75" customHeight="1" x14ac:dyDescent="0.2">
      <c r="A406" s="37"/>
      <c r="B406" s="37"/>
      <c r="C406" s="37"/>
      <c r="D406" s="37" t="s">
        <v>254</v>
      </c>
      <c r="E406" s="37"/>
      <c r="F406" s="37" t="s">
        <v>346</v>
      </c>
      <c r="G406" s="1"/>
      <c r="H406" s="79">
        <f t="shared" ref="H406:U406" si="191">SUMIFS(H243:H389,$D243:$D389,$D406)-H307</f>
        <v>2</v>
      </c>
      <c r="I406" s="79">
        <f t="shared" ref="I406" si="192">SUMIFS(I243:I389,$D243:$D389,$D406)-I307</f>
        <v>2</v>
      </c>
      <c r="J406" s="79">
        <f t="shared" si="191"/>
        <v>5</v>
      </c>
      <c r="K406" s="79">
        <f t="shared" si="191"/>
        <v>4</v>
      </c>
      <c r="L406" s="79">
        <f t="shared" si="191"/>
        <v>5</v>
      </c>
      <c r="M406" s="79">
        <f t="shared" si="191"/>
        <v>4</v>
      </c>
      <c r="N406" s="79">
        <f t="shared" si="191"/>
        <v>7</v>
      </c>
      <c r="O406" s="79">
        <f t="shared" si="191"/>
        <v>4</v>
      </c>
      <c r="P406" s="79">
        <f t="shared" si="191"/>
        <v>8</v>
      </c>
      <c r="Q406" s="79">
        <f t="shared" si="191"/>
        <v>10</v>
      </c>
      <c r="R406" s="79">
        <f t="shared" si="191"/>
        <v>22</v>
      </c>
      <c r="S406" s="79">
        <f t="shared" si="191"/>
        <v>21</v>
      </c>
      <c r="T406" s="79">
        <f t="shared" si="191"/>
        <v>19</v>
      </c>
      <c r="U406" s="79">
        <f t="shared" si="191"/>
        <v>6</v>
      </c>
      <c r="V406" s="79">
        <v>3</v>
      </c>
      <c r="W406" s="79">
        <v>6</v>
      </c>
      <c r="X406" s="79">
        <v>8</v>
      </c>
      <c r="Y406" s="79">
        <v>2</v>
      </c>
      <c r="Z406" s="79"/>
      <c r="AA406" s="79"/>
      <c r="AB406" s="63"/>
      <c r="AC406" s="63"/>
      <c r="AD406" s="63"/>
      <c r="AE406" s="63"/>
      <c r="AF406" s="63"/>
    </row>
    <row r="407" spans="1:37" s="23" customFormat="1" ht="12.75" customHeight="1" x14ac:dyDescent="0.2">
      <c r="A407" s="37"/>
      <c r="B407" s="37"/>
      <c r="C407" s="37"/>
      <c r="D407" s="37"/>
      <c r="E407" s="41"/>
      <c r="F407" s="41"/>
      <c r="G407" s="1"/>
      <c r="H407" s="1"/>
      <c r="I407" s="1"/>
      <c r="J407" s="1"/>
      <c r="K407" s="1"/>
      <c r="L407" s="1"/>
      <c r="M407" s="1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3"/>
      <c r="AC407" s="63"/>
      <c r="AD407" s="63"/>
      <c r="AE407" s="63"/>
      <c r="AF407" s="63"/>
    </row>
    <row r="408" spans="1:37" s="23" customFormat="1" ht="12.75" customHeight="1" x14ac:dyDescent="0.2">
      <c r="A408" s="37"/>
      <c r="B408" s="37"/>
      <c r="C408" s="37"/>
      <c r="D408" s="39" t="s">
        <v>232</v>
      </c>
      <c r="E408" s="38"/>
      <c r="F408" s="38"/>
      <c r="G408" s="1"/>
      <c r="H408" s="1"/>
      <c r="I408" s="1"/>
      <c r="J408" s="1"/>
      <c r="K408" s="1"/>
      <c r="L408" s="1"/>
      <c r="M408" s="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57"/>
      <c r="Y408" s="57"/>
      <c r="Z408" s="57"/>
      <c r="AA408" s="57"/>
      <c r="AB408" s="58"/>
      <c r="AC408" s="58"/>
      <c r="AD408" s="58"/>
      <c r="AE408" s="58"/>
      <c r="AF408" s="58"/>
    </row>
    <row r="409" spans="1:37" ht="12.75" customHeight="1" x14ac:dyDescent="0.2">
      <c r="A409" s="37"/>
      <c r="B409" s="37"/>
      <c r="C409" s="37"/>
      <c r="D409" s="37" t="s">
        <v>347</v>
      </c>
      <c r="E409" s="37"/>
      <c r="F409" s="37" t="s">
        <v>348</v>
      </c>
      <c r="L409" s="1"/>
      <c r="M409" s="1"/>
      <c r="N409" s="31">
        <v>1</v>
      </c>
      <c r="O409" s="31"/>
      <c r="P409" s="31"/>
      <c r="Q409" s="31">
        <v>1</v>
      </c>
      <c r="R409" s="31">
        <v>2</v>
      </c>
      <c r="S409" s="31">
        <v>14</v>
      </c>
      <c r="T409" s="31">
        <v>3</v>
      </c>
      <c r="U409" s="31">
        <v>2</v>
      </c>
      <c r="V409" s="31">
        <v>17</v>
      </c>
      <c r="W409" s="9">
        <v>2</v>
      </c>
      <c r="X409" s="57">
        <v>2</v>
      </c>
      <c r="Y409" s="57">
        <v>2</v>
      </c>
      <c r="Z409" s="57">
        <v>4</v>
      </c>
      <c r="AA409" s="57">
        <v>7</v>
      </c>
      <c r="AB409" s="63"/>
      <c r="AC409" s="63"/>
      <c r="AD409" s="63"/>
      <c r="AE409" s="63"/>
      <c r="AF409" s="63"/>
    </row>
    <row r="410" spans="1:37" ht="12.75" customHeight="1" x14ac:dyDescent="0.2">
      <c r="A410" s="37"/>
      <c r="B410" s="37"/>
      <c r="D410" s="41" t="s">
        <v>349</v>
      </c>
      <c r="E410" s="37"/>
      <c r="F410" s="37" t="s">
        <v>350</v>
      </c>
      <c r="H410" s="8">
        <v>64</v>
      </c>
      <c r="I410" s="8">
        <v>18</v>
      </c>
      <c r="J410" s="8">
        <v>50</v>
      </c>
      <c r="K410" s="8">
        <v>37</v>
      </c>
      <c r="L410" s="1">
        <v>47</v>
      </c>
      <c r="M410" s="1">
        <v>24</v>
      </c>
      <c r="N410" s="34">
        <v>29</v>
      </c>
      <c r="O410" s="34">
        <v>43</v>
      </c>
      <c r="P410" s="31">
        <v>47</v>
      </c>
      <c r="Q410" s="31">
        <v>43</v>
      </c>
      <c r="R410" s="31">
        <v>54</v>
      </c>
      <c r="S410" s="31">
        <v>62</v>
      </c>
      <c r="T410" s="31">
        <v>80</v>
      </c>
      <c r="U410" s="31">
        <v>115</v>
      </c>
      <c r="V410" s="31">
        <v>94</v>
      </c>
      <c r="W410" s="9">
        <v>103</v>
      </c>
      <c r="X410" s="57">
        <v>112</v>
      </c>
      <c r="Y410" s="57">
        <v>137</v>
      </c>
      <c r="Z410" s="57">
        <f>153+1</f>
        <v>154</v>
      </c>
      <c r="AA410" s="57">
        <v>205</v>
      </c>
      <c r="AB410" s="63"/>
      <c r="AC410" s="63"/>
      <c r="AD410" s="63"/>
      <c r="AE410" s="63"/>
      <c r="AF410" s="63"/>
    </row>
    <row r="411" spans="1:37" ht="12.75" customHeight="1" x14ac:dyDescent="0.2">
      <c r="A411" s="37"/>
      <c r="B411" s="37"/>
      <c r="C411" s="37"/>
      <c r="D411" s="38" t="s">
        <v>351</v>
      </c>
      <c r="E411" s="37"/>
      <c r="F411" s="37" t="s">
        <v>352</v>
      </c>
      <c r="L411" s="1"/>
      <c r="M411" s="1"/>
      <c r="N411" s="31"/>
      <c r="O411" s="31"/>
      <c r="P411" s="31"/>
      <c r="Q411" s="31"/>
      <c r="R411" s="31"/>
      <c r="S411" s="31"/>
      <c r="T411" s="31"/>
      <c r="U411" s="31"/>
      <c r="V411" s="31"/>
      <c r="W411" s="9"/>
      <c r="X411" s="57"/>
      <c r="Y411" s="57"/>
      <c r="Z411" s="57">
        <v>12</v>
      </c>
      <c r="AA411" s="57">
        <v>38</v>
      </c>
      <c r="AB411" s="63"/>
      <c r="AC411" s="63"/>
      <c r="AD411" s="63"/>
      <c r="AE411" s="63"/>
      <c r="AF411" s="63"/>
    </row>
    <row r="412" spans="1:37" s="8" customFormat="1" ht="12" customHeight="1" thickBot="1" x14ac:dyDescent="0.25">
      <c r="A412" s="37"/>
      <c r="B412" s="37"/>
      <c r="C412" s="37"/>
      <c r="D412" s="37" t="s">
        <v>353</v>
      </c>
      <c r="E412" s="37"/>
      <c r="F412" s="37" t="s">
        <v>354</v>
      </c>
      <c r="L412" s="77"/>
      <c r="M412" s="77"/>
      <c r="N412" s="31"/>
      <c r="O412" s="31"/>
      <c r="P412" s="31"/>
      <c r="Q412" s="31"/>
      <c r="R412" s="31"/>
      <c r="S412" s="31">
        <v>0</v>
      </c>
      <c r="T412" s="31">
        <v>15</v>
      </c>
      <c r="U412" s="31">
        <v>14</v>
      </c>
      <c r="V412" s="31"/>
      <c r="W412" s="9"/>
      <c r="X412" s="57"/>
      <c r="Y412" s="57"/>
      <c r="Z412" s="57"/>
      <c r="AA412" s="57"/>
      <c r="AB412" s="63"/>
      <c r="AC412" s="63"/>
      <c r="AD412" s="63"/>
      <c r="AE412" s="63"/>
      <c r="AF412" s="63"/>
      <c r="AJ412" s="1"/>
      <c r="AK412" s="1"/>
    </row>
    <row r="413" spans="1:37" s="8" customFormat="1" ht="12" customHeight="1" thickTop="1" x14ac:dyDescent="0.2">
      <c r="A413" s="37"/>
      <c r="B413" s="37"/>
      <c r="C413" s="37"/>
      <c r="D413" s="38"/>
      <c r="E413" s="42" t="s">
        <v>355</v>
      </c>
      <c r="F413" s="43"/>
      <c r="H413" s="68">
        <f t="shared" ref="H413" si="193">SUM(H409:H412)</f>
        <v>64</v>
      </c>
      <c r="I413" s="68">
        <f t="shared" ref="I413" si="194">SUM(I409:I412)</f>
        <v>18</v>
      </c>
      <c r="J413" s="68">
        <f t="shared" ref="J413" si="195">SUM(J409:J412)</f>
        <v>50</v>
      </c>
      <c r="K413" s="68">
        <f t="shared" ref="K413:U413" si="196">SUM(K409:K412)</f>
        <v>37</v>
      </c>
      <c r="L413" s="68">
        <f t="shared" si="196"/>
        <v>47</v>
      </c>
      <c r="M413" s="68">
        <f t="shared" si="196"/>
        <v>24</v>
      </c>
      <c r="N413" s="68">
        <f t="shared" si="196"/>
        <v>30</v>
      </c>
      <c r="O413" s="68">
        <f t="shared" si="196"/>
        <v>43</v>
      </c>
      <c r="P413" s="68">
        <f t="shared" si="196"/>
        <v>47</v>
      </c>
      <c r="Q413" s="68">
        <f t="shared" si="196"/>
        <v>44</v>
      </c>
      <c r="R413" s="68">
        <f t="shared" si="196"/>
        <v>56</v>
      </c>
      <c r="S413" s="68">
        <f t="shared" si="196"/>
        <v>76</v>
      </c>
      <c r="T413" s="68">
        <f t="shared" si="196"/>
        <v>98</v>
      </c>
      <c r="U413" s="68">
        <f t="shared" si="196"/>
        <v>131</v>
      </c>
      <c r="V413" s="68">
        <f t="shared" ref="V413:AA413" si="197">SUM(V406:V412)</f>
        <v>114</v>
      </c>
      <c r="W413" s="68">
        <f t="shared" si="197"/>
        <v>111</v>
      </c>
      <c r="X413" s="68">
        <f t="shared" si="197"/>
        <v>122</v>
      </c>
      <c r="Y413" s="68">
        <f t="shared" si="197"/>
        <v>141</v>
      </c>
      <c r="Z413" s="68">
        <f t="shared" si="197"/>
        <v>170</v>
      </c>
      <c r="AA413" s="68">
        <f t="shared" si="197"/>
        <v>250</v>
      </c>
      <c r="AB413" s="63"/>
      <c r="AC413" s="63"/>
      <c r="AD413" s="63"/>
      <c r="AE413" s="63"/>
      <c r="AF413" s="63"/>
    </row>
    <row r="414" spans="1:37" s="8" customFormat="1" ht="12" customHeight="1" thickBot="1" x14ac:dyDescent="0.25">
      <c r="A414" s="40"/>
      <c r="B414" s="37"/>
      <c r="C414" s="38"/>
      <c r="D414" s="38"/>
      <c r="E414" s="38"/>
      <c r="F414" s="44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58"/>
      <c r="AC414" s="58"/>
      <c r="AD414" s="58"/>
      <c r="AE414" s="58"/>
      <c r="AF414" s="58"/>
    </row>
    <row r="415" spans="1:37" ht="12" customHeight="1" thickTop="1" x14ac:dyDescent="0.2">
      <c r="A415" s="42" t="s">
        <v>356</v>
      </c>
      <c r="B415" s="42"/>
      <c r="C415" s="43"/>
      <c r="D415" s="43"/>
      <c r="E415" s="43"/>
      <c r="F415" s="43"/>
      <c r="H415" s="28">
        <f t="shared" ref="H415" si="198">H402+H404+H413</f>
        <v>674</v>
      </c>
      <c r="I415" s="28">
        <f t="shared" ref="I415" si="199">I402+I404+I413</f>
        <v>576</v>
      </c>
      <c r="J415" s="28">
        <f t="shared" ref="J415" si="200">J402+J404+J413</f>
        <v>539</v>
      </c>
      <c r="K415" s="28">
        <f t="shared" ref="K415:AA415" si="201">K402+K404+K413</f>
        <v>515</v>
      </c>
      <c r="L415" s="28">
        <f t="shared" si="201"/>
        <v>567</v>
      </c>
      <c r="M415" s="28">
        <f t="shared" si="201"/>
        <v>596</v>
      </c>
      <c r="N415" s="28">
        <f t="shared" si="201"/>
        <v>643</v>
      </c>
      <c r="O415" s="28">
        <f t="shared" si="201"/>
        <v>641</v>
      </c>
      <c r="P415" s="28">
        <f t="shared" si="201"/>
        <v>710</v>
      </c>
      <c r="Q415" s="28">
        <f t="shared" si="201"/>
        <v>753</v>
      </c>
      <c r="R415" s="28">
        <f t="shared" si="201"/>
        <v>960</v>
      </c>
      <c r="S415" s="28">
        <f t="shared" si="201"/>
        <v>1047</v>
      </c>
      <c r="T415" s="28">
        <f t="shared" si="201"/>
        <v>1065</v>
      </c>
      <c r="U415" s="28">
        <f t="shared" si="201"/>
        <v>1035</v>
      </c>
      <c r="V415" s="28">
        <f t="shared" si="201"/>
        <v>1016</v>
      </c>
      <c r="W415" s="28">
        <f t="shared" si="201"/>
        <v>1035</v>
      </c>
      <c r="X415" s="28">
        <f t="shared" si="201"/>
        <v>1275</v>
      </c>
      <c r="Y415" s="28">
        <f t="shared" si="201"/>
        <v>1381</v>
      </c>
      <c r="Z415" s="28">
        <f t="shared" si="201"/>
        <v>1541</v>
      </c>
      <c r="AA415" s="28">
        <f t="shared" si="201"/>
        <v>1691</v>
      </c>
      <c r="AF415" s="58"/>
      <c r="AJ415" s="8"/>
      <c r="AK415" s="8"/>
    </row>
    <row r="416" spans="1:37" ht="12" customHeight="1" x14ac:dyDescent="0.2">
      <c r="A416" s="44"/>
      <c r="B416" s="44"/>
      <c r="C416" s="38"/>
      <c r="D416" s="38"/>
      <c r="E416" s="38"/>
      <c r="F416" s="38"/>
      <c r="M416" s="8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F416" s="58"/>
    </row>
    <row r="417" spans="1:32" ht="12" customHeight="1" x14ac:dyDescent="0.2">
      <c r="A417" s="44"/>
      <c r="B417" s="44"/>
      <c r="C417" s="38"/>
      <c r="D417" s="38"/>
      <c r="E417" s="38"/>
      <c r="F417" s="38"/>
      <c r="M417" s="8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F417" s="58"/>
    </row>
    <row r="418" spans="1:32" ht="12" customHeight="1" x14ac:dyDescent="0.2">
      <c r="A418" s="51" t="s">
        <v>357</v>
      </c>
      <c r="B418" s="37"/>
      <c r="C418" s="38"/>
      <c r="D418" s="37"/>
      <c r="E418" s="38"/>
      <c r="F418" s="38"/>
      <c r="H418" s="69">
        <f t="shared" ref="H418:AA418" si="202">H237+H415</f>
        <v>6756</v>
      </c>
      <c r="I418" s="69">
        <f t="shared" ref="I418" si="203">I237+I415</f>
        <v>6956</v>
      </c>
      <c r="J418" s="69">
        <f t="shared" si="202"/>
        <v>6983</v>
      </c>
      <c r="K418" s="69">
        <f t="shared" si="202"/>
        <v>7014</v>
      </c>
      <c r="L418" s="69">
        <f t="shared" si="202"/>
        <v>7064</v>
      </c>
      <c r="M418" s="69">
        <f t="shared" si="202"/>
        <v>7047</v>
      </c>
      <c r="N418" s="69">
        <f t="shared" si="202"/>
        <v>7043</v>
      </c>
      <c r="O418" s="69">
        <f t="shared" si="202"/>
        <v>7104</v>
      </c>
      <c r="P418" s="69">
        <f t="shared" si="202"/>
        <v>7257</v>
      </c>
      <c r="Q418" s="69">
        <f t="shared" si="202"/>
        <v>7243</v>
      </c>
      <c r="R418" s="69">
        <f t="shared" si="202"/>
        <v>7457</v>
      </c>
      <c r="S418" s="69">
        <f t="shared" si="202"/>
        <v>7498</v>
      </c>
      <c r="T418" s="69">
        <f t="shared" si="202"/>
        <v>7477</v>
      </c>
      <c r="U418" s="69">
        <f t="shared" si="202"/>
        <v>7409</v>
      </c>
      <c r="V418" s="69">
        <f t="shared" si="202"/>
        <v>7224</v>
      </c>
      <c r="W418" s="69">
        <f t="shared" si="202"/>
        <v>7094</v>
      </c>
      <c r="X418" s="69">
        <f t="shared" si="202"/>
        <v>7318</v>
      </c>
      <c r="Y418" s="69">
        <f t="shared" si="202"/>
        <v>7439</v>
      </c>
      <c r="Z418" s="69">
        <f t="shared" si="202"/>
        <v>7415</v>
      </c>
      <c r="AA418" s="69">
        <f t="shared" si="202"/>
        <v>7539</v>
      </c>
      <c r="AB418" s="63"/>
      <c r="AC418" s="63"/>
      <c r="AD418" s="63"/>
      <c r="AE418" s="63"/>
      <c r="AF418" s="63"/>
    </row>
    <row r="419" spans="1:32" ht="12" customHeight="1" x14ac:dyDescent="0.2">
      <c r="A419" s="51" t="s">
        <v>358</v>
      </c>
      <c r="B419" s="37"/>
      <c r="C419" s="38"/>
      <c r="D419" s="37"/>
      <c r="E419" s="38"/>
      <c r="F419" s="38"/>
      <c r="H419" s="69">
        <f t="shared" ref="H419:AA419" si="204">H238+H415</f>
        <v>6658</v>
      </c>
      <c r="I419" s="69">
        <f t="shared" ref="I419" si="205">I238+I415</f>
        <v>6832</v>
      </c>
      <c r="J419" s="69">
        <f t="shared" si="204"/>
        <v>6834</v>
      </c>
      <c r="K419" s="69">
        <f t="shared" si="204"/>
        <v>6858</v>
      </c>
      <c r="L419" s="69">
        <f t="shared" si="204"/>
        <v>6913</v>
      </c>
      <c r="M419" s="69">
        <f t="shared" si="204"/>
        <v>6900</v>
      </c>
      <c r="N419" s="69">
        <f t="shared" si="204"/>
        <v>6926</v>
      </c>
      <c r="O419" s="69">
        <f t="shared" si="204"/>
        <v>6958</v>
      </c>
      <c r="P419" s="69">
        <f t="shared" si="204"/>
        <v>7110</v>
      </c>
      <c r="Q419" s="69">
        <f t="shared" si="204"/>
        <v>7098</v>
      </c>
      <c r="R419" s="69">
        <f t="shared" si="204"/>
        <v>7331</v>
      </c>
      <c r="S419" s="69">
        <f t="shared" si="204"/>
        <v>7357</v>
      </c>
      <c r="T419" s="69">
        <f t="shared" si="204"/>
        <v>7322</v>
      </c>
      <c r="U419" s="69">
        <f t="shared" si="204"/>
        <v>7234</v>
      </c>
      <c r="V419" s="69">
        <f t="shared" si="204"/>
        <v>7056</v>
      </c>
      <c r="W419" s="69">
        <f t="shared" si="204"/>
        <v>6995</v>
      </c>
      <c r="X419" s="69">
        <f t="shared" si="204"/>
        <v>7224</v>
      </c>
      <c r="Y419" s="69">
        <f t="shared" si="204"/>
        <v>7350</v>
      </c>
      <c r="Z419" s="69">
        <f t="shared" si="204"/>
        <v>7337</v>
      </c>
      <c r="AA419" s="69">
        <f t="shared" si="204"/>
        <v>7444</v>
      </c>
      <c r="AB419" s="63"/>
      <c r="AC419" s="63"/>
      <c r="AD419" s="63"/>
      <c r="AE419" s="63"/>
      <c r="AF419" s="63"/>
    </row>
    <row r="420" spans="1:32" ht="12" customHeight="1" x14ac:dyDescent="0.2"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F420" s="63"/>
    </row>
    <row r="421" spans="1:32" ht="12" customHeight="1" x14ac:dyDescent="0.2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32" ht="12" customHeight="1" x14ac:dyDescent="0.2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32" ht="12" customHeight="1" x14ac:dyDescent="0.2"/>
    <row r="424" spans="1:32" ht="12" customHeight="1" x14ac:dyDescent="0.2">
      <c r="G424" s="1"/>
      <c r="H424" s="1"/>
      <c r="I424" s="1"/>
      <c r="J424" s="1"/>
      <c r="K424" s="1"/>
      <c r="L424" s="1"/>
    </row>
    <row r="425" spans="1:32" ht="12" customHeight="1" x14ac:dyDescent="0.2">
      <c r="G425" s="1"/>
      <c r="H425" s="1"/>
      <c r="I425" s="1"/>
      <c r="J425" s="1"/>
      <c r="K425" s="1"/>
      <c r="L425" s="1"/>
    </row>
    <row r="426" spans="1:32" ht="12" customHeight="1" x14ac:dyDescent="0.2">
      <c r="G426" s="1"/>
      <c r="H426" s="1"/>
      <c r="I426" s="1"/>
      <c r="J426" s="1"/>
      <c r="K426" s="1"/>
      <c r="L426" s="1"/>
    </row>
    <row r="427" spans="1:32" ht="12" customHeight="1" x14ac:dyDescent="0.2">
      <c r="G427" s="1"/>
      <c r="H427" s="1"/>
      <c r="I427" s="1"/>
      <c r="J427" s="1"/>
      <c r="K427" s="1"/>
      <c r="L427" s="1"/>
      <c r="U427" s="61"/>
      <c r="V427" s="61"/>
      <c r="W427" s="61"/>
      <c r="X427" s="61"/>
      <c r="Y427" s="61"/>
      <c r="Z427" s="61"/>
      <c r="AA427" s="61"/>
    </row>
    <row r="428" spans="1:32" ht="12" customHeight="1" x14ac:dyDescent="0.2">
      <c r="G428" s="1"/>
      <c r="H428" s="1"/>
      <c r="I428" s="1"/>
      <c r="J428" s="1"/>
      <c r="K428" s="1"/>
      <c r="L428" s="1"/>
      <c r="U428" s="61"/>
      <c r="V428" s="61"/>
      <c r="W428" s="61"/>
      <c r="X428" s="61"/>
      <c r="Y428" s="61"/>
      <c r="Z428" s="61"/>
      <c r="AA428" s="61"/>
    </row>
    <row r="429" spans="1:32" ht="12" customHeight="1" x14ac:dyDescent="0.2">
      <c r="G429" s="1"/>
      <c r="H429" s="1"/>
      <c r="I429" s="1"/>
      <c r="J429" s="1"/>
      <c r="K429" s="1"/>
      <c r="L429" s="1"/>
    </row>
    <row r="430" spans="1:32" ht="12" customHeight="1" x14ac:dyDescent="0.2">
      <c r="G430" s="1"/>
      <c r="H430" s="1"/>
      <c r="I430" s="1"/>
      <c r="J430" s="1"/>
      <c r="K430" s="1"/>
      <c r="L430" s="1"/>
      <c r="AF430" s="58"/>
    </row>
    <row r="431" spans="1:32" ht="12" customHeight="1" x14ac:dyDescent="0.2">
      <c r="G431" s="1"/>
      <c r="H431" s="1"/>
      <c r="I431" s="1"/>
      <c r="J431" s="1"/>
      <c r="K431" s="1"/>
      <c r="L431" s="1"/>
      <c r="AF431" s="58"/>
    </row>
    <row r="432" spans="1:32" x14ac:dyDescent="0.2">
      <c r="AF432" s="58"/>
    </row>
    <row r="433" spans="32:32" x14ac:dyDescent="0.2">
      <c r="AF433" s="58"/>
    </row>
    <row r="434" spans="32:32" x14ac:dyDescent="0.2">
      <c r="AF434" s="58"/>
    </row>
    <row r="435" spans="32:32" x14ac:dyDescent="0.2">
      <c r="AF435" s="58"/>
    </row>
    <row r="436" spans="32:32" x14ac:dyDescent="0.2">
      <c r="AF436" s="58"/>
    </row>
    <row r="437" spans="32:32" x14ac:dyDescent="0.2">
      <c r="AF437" s="58"/>
    </row>
  </sheetData>
  <printOptions gridLines="1"/>
  <pageMargins left="0.25" right="0.25" top="0.75" bottom="0.75" header="0.3" footer="0.3"/>
  <pageSetup scale="60" fitToHeight="25" orientation="landscape" r:id="rId1"/>
  <rowBreaks count="8" manualBreakCount="8">
    <brk id="53" max="27" man="1"/>
    <brk id="80" max="27" man="1"/>
    <brk id="141" max="27" man="1"/>
    <brk id="202" max="27" man="1"/>
    <brk id="240" max="27" man="1"/>
    <brk id="272" max="27" man="1"/>
    <brk id="312" max="27" man="1"/>
    <brk id="37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2021-12-08T20:08:07Z</cp:lastPrinted>
  <dcterms:created xsi:type="dcterms:W3CDTF">2015-12-17T15:38:00Z</dcterms:created>
  <dcterms:modified xsi:type="dcterms:W3CDTF">2021-12-15T16:12:13Z</dcterms:modified>
</cp:coreProperties>
</file>