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Websiteupdate\"/>
    </mc:Choice>
  </mc:AlternateContent>
  <xr:revisionPtr revIDLastSave="0" documentId="8_{AEF13E1C-B630-401A-9B83-FF13BA75EE65}" xr6:coauthVersionLast="47" xr6:coauthVersionMax="47" xr10:uidLastSave="{00000000-0000-0000-0000-000000000000}"/>
  <bookViews>
    <workbookView xWindow="4395" yWindow="480" windowWidth="20235" windowHeight="15210" tabRatio="798" xr2:uid="{00000000-000D-0000-FFFF-FFFF00000000}"/>
  </bookViews>
  <sheets>
    <sheet name="20YrEnrollment" sheetId="8" r:id="rId1"/>
  </sheets>
  <definedNames>
    <definedName name="_xlnm.Print_Area" localSheetId="0">'20YrEnrollment'!$A:$AB</definedName>
    <definedName name="_xlnm.Print_Titles" localSheetId="0">'20YrEnrollment'!$1:$2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8" i="8" l="1"/>
  <c r="H222" i="8" s="1"/>
  <c r="I412" i="8" l="1"/>
  <c r="I400" i="8"/>
  <c r="I399" i="8"/>
  <c r="I398" i="8"/>
  <c r="I391" i="8"/>
  <c r="I372" i="8"/>
  <c r="I371" i="8"/>
  <c r="I355" i="8"/>
  <c r="I342" i="8"/>
  <c r="I340" i="8"/>
  <c r="I325" i="8"/>
  <c r="I403" i="8" s="1"/>
  <c r="I307" i="8"/>
  <c r="I395" i="8" s="1"/>
  <c r="I306" i="8"/>
  <c r="I394" i="8" s="1"/>
  <c r="I304" i="8"/>
  <c r="I303" i="8"/>
  <c r="I265" i="8"/>
  <c r="I308" i="8" s="1"/>
  <c r="I252" i="8"/>
  <c r="I234" i="8"/>
  <c r="I222" i="8"/>
  <c r="I215" i="8"/>
  <c r="I200" i="8"/>
  <c r="I199" i="8"/>
  <c r="I158" i="8"/>
  <c r="I157" i="8"/>
  <c r="I136" i="8"/>
  <c r="I135" i="8"/>
  <c r="I134" i="8"/>
  <c r="I132" i="8"/>
  <c r="I131" i="8"/>
  <c r="I79" i="8"/>
  <c r="I140" i="8" s="1"/>
  <c r="I217" i="8" l="1"/>
  <c r="I218" i="8"/>
  <c r="I219" i="8" s="1"/>
  <c r="I159" i="8"/>
  <c r="I171" i="8" s="1"/>
  <c r="I224" i="8" s="1"/>
  <c r="I309" i="8"/>
  <c r="I405" i="8"/>
  <c r="I310" i="8" l="1"/>
  <c r="I397" i="8"/>
  <c r="I236" i="8"/>
  <c r="I220" i="8"/>
  <c r="I401" i="8" l="1"/>
  <c r="I414" i="8" s="1"/>
  <c r="I417" i="8" s="1"/>
  <c r="I396" i="8"/>
  <c r="I237" i="8"/>
  <c r="I418" i="8" l="1"/>
  <c r="J412" i="8" l="1"/>
  <c r="J400" i="8"/>
  <c r="J399" i="8"/>
  <c r="J398" i="8"/>
  <c r="J391" i="8"/>
  <c r="J372" i="8"/>
  <c r="J371" i="8"/>
  <c r="J355" i="8"/>
  <c r="J342" i="8"/>
  <c r="J340" i="8"/>
  <c r="J325" i="8"/>
  <c r="J403" i="8" s="1"/>
  <c r="J307" i="8"/>
  <c r="J306" i="8"/>
  <c r="J405" i="8" s="1"/>
  <c r="J304" i="8"/>
  <c r="J303" i="8"/>
  <c r="J265" i="8"/>
  <c r="J308" i="8" s="1"/>
  <c r="J252" i="8"/>
  <c r="J234" i="8"/>
  <c r="J222" i="8"/>
  <c r="J215" i="8"/>
  <c r="J200" i="8"/>
  <c r="J199" i="8"/>
  <c r="J158" i="8"/>
  <c r="J157" i="8"/>
  <c r="J135" i="8"/>
  <c r="J134" i="8"/>
  <c r="J132" i="8"/>
  <c r="J131" i="8"/>
  <c r="J79" i="8"/>
  <c r="J395" i="8" l="1"/>
  <c r="J159" i="8"/>
  <c r="J171" i="8" s="1"/>
  <c r="J218" i="8"/>
  <c r="J136" i="8"/>
  <c r="J140" i="8" s="1"/>
  <c r="J224" i="8" s="1"/>
  <c r="J217" i="8"/>
  <c r="J219" i="8" s="1"/>
  <c r="J394" i="8"/>
  <c r="J309" i="8"/>
  <c r="J397" i="8" s="1"/>
  <c r="J310" i="8" l="1"/>
  <c r="J401" i="8"/>
  <c r="J414" i="8" s="1"/>
  <c r="J396" i="8"/>
  <c r="J236" i="8"/>
  <c r="J220" i="8"/>
  <c r="J237" i="8" l="1"/>
  <c r="J418" i="8" s="1"/>
  <c r="J417" i="8"/>
  <c r="H400" i="8"/>
  <c r="H391" i="8" l="1"/>
  <c r="K412" i="8" l="1"/>
  <c r="K400" i="8"/>
  <c r="K399" i="8"/>
  <c r="K398" i="8"/>
  <c r="K391" i="8"/>
  <c r="K372" i="8"/>
  <c r="K371" i="8"/>
  <c r="K355" i="8"/>
  <c r="K342" i="8"/>
  <c r="K340" i="8"/>
  <c r="K325" i="8"/>
  <c r="K403" i="8" s="1"/>
  <c r="K307" i="8"/>
  <c r="K306" i="8"/>
  <c r="K405" i="8" s="1"/>
  <c r="K304" i="8"/>
  <c r="K303" i="8"/>
  <c r="K265" i="8"/>
  <c r="K308" i="8" s="1"/>
  <c r="K252" i="8"/>
  <c r="K234" i="8"/>
  <c r="K222" i="8"/>
  <c r="K215" i="8"/>
  <c r="K200" i="8"/>
  <c r="K199" i="8"/>
  <c r="K158" i="8"/>
  <c r="K157" i="8"/>
  <c r="K135" i="8"/>
  <c r="K134" i="8"/>
  <c r="K132" i="8"/>
  <c r="K131" i="8"/>
  <c r="K79" i="8"/>
  <c r="K218" i="8" l="1"/>
  <c r="K159" i="8"/>
  <c r="K171" i="8" s="1"/>
  <c r="K136" i="8"/>
  <c r="K140" i="8" s="1"/>
  <c r="K217" i="8"/>
  <c r="K395" i="8"/>
  <c r="K309" i="8"/>
  <c r="K397" i="8" s="1"/>
  <c r="K394" i="8"/>
  <c r="Z340" i="8"/>
  <c r="Y340" i="8"/>
  <c r="X340" i="8"/>
  <c r="W340" i="8"/>
  <c r="V340" i="8"/>
  <c r="U340" i="8"/>
  <c r="T340" i="8"/>
  <c r="S340" i="8"/>
  <c r="R340" i="8"/>
  <c r="Q340" i="8"/>
  <c r="P340" i="8"/>
  <c r="O340" i="8"/>
  <c r="N340" i="8"/>
  <c r="K219" i="8" l="1"/>
  <c r="K224" i="8"/>
  <c r="K236" i="8" s="1"/>
  <c r="K310" i="8"/>
  <c r="K401" i="8"/>
  <c r="K414" i="8" s="1"/>
  <c r="K396" i="8"/>
  <c r="K237" i="8"/>
  <c r="M340" i="8"/>
  <c r="L340" i="8"/>
  <c r="H340" i="8"/>
  <c r="K220" i="8" l="1"/>
  <c r="K417" i="8"/>
  <c r="K418" i="8"/>
  <c r="H158" i="8" l="1"/>
  <c r="H157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Z79" i="8"/>
  <c r="AA79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Z131" i="8"/>
  <c r="AA131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Z132" i="8"/>
  <c r="AA132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Z134" i="8"/>
  <c r="AA134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Z135" i="8"/>
  <c r="AA135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Z157" i="8"/>
  <c r="AA157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Z158" i="8"/>
  <c r="AA158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Z199" i="8"/>
  <c r="AA199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Z200" i="8"/>
  <c r="AA200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Z215" i="8"/>
  <c r="AA215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Z222" i="8"/>
  <c r="AA222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Z234" i="8"/>
  <c r="AA234" i="8"/>
  <c r="AA248" i="8"/>
  <c r="AA252" i="8" s="1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Z252" i="8"/>
  <c r="AA261" i="8"/>
  <c r="AA262" i="8"/>
  <c r="AA263" i="8"/>
  <c r="L265" i="8"/>
  <c r="L308" i="8" s="1"/>
  <c r="M265" i="8"/>
  <c r="M308" i="8" s="1"/>
  <c r="N265" i="8"/>
  <c r="N308" i="8" s="1"/>
  <c r="O265" i="8"/>
  <c r="O308" i="8" s="1"/>
  <c r="P265" i="8"/>
  <c r="P308" i="8" s="1"/>
  <c r="Q265" i="8"/>
  <c r="Q308" i="8" s="1"/>
  <c r="R265" i="8"/>
  <c r="R308" i="8" s="1"/>
  <c r="S265" i="8"/>
  <c r="S308" i="8" s="1"/>
  <c r="T265" i="8"/>
  <c r="T308" i="8" s="1"/>
  <c r="U265" i="8"/>
  <c r="V265" i="8"/>
  <c r="W265" i="8"/>
  <c r="X265" i="8"/>
  <c r="Y265" i="8"/>
  <c r="Z265" i="8"/>
  <c r="AA268" i="8"/>
  <c r="AA274" i="8"/>
  <c r="AA275" i="8"/>
  <c r="AA277" i="8"/>
  <c r="AA286" i="8"/>
  <c r="AA292" i="8"/>
  <c r="L303" i="8"/>
  <c r="M303" i="8"/>
  <c r="N303" i="8"/>
  <c r="O303" i="8"/>
  <c r="P303" i="8"/>
  <c r="Q303" i="8"/>
  <c r="R303" i="8"/>
  <c r="S303" i="8"/>
  <c r="T303" i="8"/>
  <c r="U303" i="8"/>
  <c r="U307" i="8" s="1"/>
  <c r="V303" i="8"/>
  <c r="V307" i="8" s="1"/>
  <c r="W303" i="8"/>
  <c r="W307" i="8" s="1"/>
  <c r="X303" i="8"/>
  <c r="X307" i="8" s="1"/>
  <c r="Y303" i="8"/>
  <c r="Y307" i="8" s="1"/>
  <c r="Z303" i="8"/>
  <c r="Z307" i="8" s="1"/>
  <c r="AA303" i="8"/>
  <c r="L304" i="8"/>
  <c r="M304" i="8"/>
  <c r="N304" i="8"/>
  <c r="O304" i="8"/>
  <c r="P304" i="8"/>
  <c r="Q304" i="8"/>
  <c r="R304" i="8"/>
  <c r="S304" i="8"/>
  <c r="T304" i="8"/>
  <c r="U304" i="8"/>
  <c r="U308" i="8" s="1"/>
  <c r="V304" i="8"/>
  <c r="V308" i="8" s="1"/>
  <c r="W304" i="8"/>
  <c r="W308" i="8" s="1"/>
  <c r="X304" i="8"/>
  <c r="X308" i="8" s="1"/>
  <c r="Y304" i="8"/>
  <c r="Y308" i="8" s="1"/>
  <c r="Z304" i="8"/>
  <c r="Z308" i="8" s="1"/>
  <c r="AA304" i="8"/>
  <c r="L306" i="8"/>
  <c r="L405" i="8" s="1"/>
  <c r="M306" i="8"/>
  <c r="M405" i="8" s="1"/>
  <c r="N306" i="8"/>
  <c r="O306" i="8"/>
  <c r="O394" i="8" s="1"/>
  <c r="P306" i="8"/>
  <c r="P405" i="8" s="1"/>
  <c r="Q306" i="8"/>
  <c r="Q405" i="8" s="1"/>
  <c r="R306" i="8"/>
  <c r="S306" i="8"/>
  <c r="S394" i="8" s="1"/>
  <c r="T306" i="8"/>
  <c r="T394" i="8" s="1"/>
  <c r="U306" i="8"/>
  <c r="U405" i="8" s="1"/>
  <c r="V306" i="8"/>
  <c r="W306" i="8"/>
  <c r="W394" i="8" s="1"/>
  <c r="X306" i="8"/>
  <c r="X394" i="8" s="1"/>
  <c r="Y306" i="8"/>
  <c r="Y394" i="8" s="1"/>
  <c r="Z306" i="8"/>
  <c r="AA306" i="8"/>
  <c r="AA394" i="8" s="1"/>
  <c r="L307" i="8"/>
  <c r="M307" i="8"/>
  <c r="N307" i="8"/>
  <c r="O307" i="8"/>
  <c r="P307" i="8"/>
  <c r="Q307" i="8"/>
  <c r="R307" i="8"/>
  <c r="S307" i="8"/>
  <c r="T307" i="8"/>
  <c r="AA313" i="8"/>
  <c r="AA314" i="8"/>
  <c r="AA320" i="8"/>
  <c r="AA325" i="8" s="1"/>
  <c r="AA403" i="8" s="1"/>
  <c r="L325" i="8"/>
  <c r="L403" i="8" s="1"/>
  <c r="M325" i="8"/>
  <c r="M403" i="8" s="1"/>
  <c r="N325" i="8"/>
  <c r="N403" i="8" s="1"/>
  <c r="O325" i="8"/>
  <c r="O403" i="8" s="1"/>
  <c r="P325" i="8"/>
  <c r="P403" i="8" s="1"/>
  <c r="Q325" i="8"/>
  <c r="Q403" i="8" s="1"/>
  <c r="R325" i="8"/>
  <c r="R403" i="8" s="1"/>
  <c r="S325" i="8"/>
  <c r="S403" i="8" s="1"/>
  <c r="T325" i="8"/>
  <c r="T403" i="8" s="1"/>
  <c r="U325" i="8"/>
  <c r="U403" i="8" s="1"/>
  <c r="V325" i="8"/>
  <c r="V403" i="8" s="1"/>
  <c r="W325" i="8"/>
  <c r="W403" i="8" s="1"/>
  <c r="X325" i="8"/>
  <c r="X403" i="8" s="1"/>
  <c r="Y325" i="8"/>
  <c r="Y403" i="8" s="1"/>
  <c r="Z325" i="8"/>
  <c r="Z403" i="8" s="1"/>
  <c r="AA335" i="8"/>
  <c r="AA339" i="8"/>
  <c r="U342" i="8"/>
  <c r="V342" i="8"/>
  <c r="W342" i="8"/>
  <c r="X342" i="8"/>
  <c r="Y342" i="8"/>
  <c r="Z342" i="8"/>
  <c r="L342" i="8"/>
  <c r="M342" i="8"/>
  <c r="N342" i="8"/>
  <c r="O342" i="8"/>
  <c r="P342" i="8"/>
  <c r="Q342" i="8"/>
  <c r="R342" i="8"/>
  <c r="S342" i="8"/>
  <c r="T342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Z355" i="8"/>
  <c r="AA355" i="8"/>
  <c r="AA361" i="8"/>
  <c r="O369" i="8"/>
  <c r="O391" i="8" s="1"/>
  <c r="L371" i="8"/>
  <c r="M371" i="8"/>
  <c r="N371" i="8"/>
  <c r="P371" i="8"/>
  <c r="Q371" i="8"/>
  <c r="R371" i="8"/>
  <c r="S371" i="8"/>
  <c r="T371" i="8"/>
  <c r="U371" i="8"/>
  <c r="V371" i="8"/>
  <c r="W371" i="8"/>
  <c r="X371" i="8"/>
  <c r="Y371" i="8"/>
  <c r="Z371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Z372" i="8"/>
  <c r="AA372" i="8"/>
  <c r="L391" i="8"/>
  <c r="M391" i="8"/>
  <c r="N391" i="8"/>
  <c r="P391" i="8"/>
  <c r="Q391" i="8"/>
  <c r="R391" i="8"/>
  <c r="S391" i="8"/>
  <c r="T391" i="8"/>
  <c r="U391" i="8"/>
  <c r="V391" i="8"/>
  <c r="W391" i="8"/>
  <c r="X391" i="8"/>
  <c r="Y391" i="8"/>
  <c r="Z391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Z398" i="8"/>
  <c r="AA398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Z399" i="8"/>
  <c r="AA399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Z400" i="8"/>
  <c r="AA409" i="8"/>
  <c r="AA412" i="8" s="1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Z412" i="8"/>
  <c r="S217" i="8" l="1"/>
  <c r="AA217" i="8"/>
  <c r="T218" i="8"/>
  <c r="M394" i="8"/>
  <c r="W217" i="8"/>
  <c r="O371" i="8"/>
  <c r="U394" i="8"/>
  <c r="AA400" i="8"/>
  <c r="S136" i="8"/>
  <c r="S140" i="8" s="1"/>
  <c r="P218" i="8"/>
  <c r="L218" i="8"/>
  <c r="V218" i="8"/>
  <c r="O217" i="8"/>
  <c r="AA340" i="8"/>
  <c r="AA342" i="8" s="1"/>
  <c r="S405" i="8"/>
  <c r="L395" i="8"/>
  <c r="T395" i="8"/>
  <c r="O405" i="8"/>
  <c r="P395" i="8"/>
  <c r="S218" i="8"/>
  <c r="S219" i="8" s="1"/>
  <c r="N217" i="8"/>
  <c r="N218" i="8"/>
  <c r="M217" i="8"/>
  <c r="AA218" i="8"/>
  <c r="AA219" i="8" s="1"/>
  <c r="R217" i="8"/>
  <c r="W136" i="8"/>
  <c r="W140" i="8" s="1"/>
  <c r="O218" i="8"/>
  <c r="Z217" i="8"/>
  <c r="O159" i="8"/>
  <c r="O171" i="8" s="1"/>
  <c r="X218" i="8"/>
  <c r="AA136" i="8"/>
  <c r="AA140" i="8" s="1"/>
  <c r="O136" i="8"/>
  <c r="O140" i="8" s="1"/>
  <c r="AA265" i="8"/>
  <c r="V217" i="8"/>
  <c r="W218" i="8"/>
  <c r="U309" i="8"/>
  <c r="U397" i="8" s="1"/>
  <c r="U401" i="8" s="1"/>
  <c r="U414" i="8" s="1"/>
  <c r="M309" i="8"/>
  <c r="M397" i="8" s="1"/>
  <c r="M401" i="8" s="1"/>
  <c r="M414" i="8" s="1"/>
  <c r="AA308" i="8"/>
  <c r="AA159" i="8"/>
  <c r="AA171" i="8" s="1"/>
  <c r="W159" i="8"/>
  <c r="W171" i="8" s="1"/>
  <c r="S159" i="8"/>
  <c r="S171" i="8" s="1"/>
  <c r="O395" i="8"/>
  <c r="Z159" i="8"/>
  <c r="Z171" i="8" s="1"/>
  <c r="V159" i="8"/>
  <c r="V171" i="8" s="1"/>
  <c r="N159" i="8"/>
  <c r="N171" i="8" s="1"/>
  <c r="Z136" i="8"/>
  <c r="Z140" i="8" s="1"/>
  <c r="V136" i="8"/>
  <c r="V140" i="8" s="1"/>
  <c r="R136" i="8"/>
  <c r="R140" i="8" s="1"/>
  <c r="N136" i="8"/>
  <c r="N140" i="8" s="1"/>
  <c r="L309" i="8"/>
  <c r="L397" i="8" s="1"/>
  <c r="L401" i="8" s="1"/>
  <c r="L414" i="8" s="1"/>
  <c r="R218" i="8"/>
  <c r="Y217" i="8"/>
  <c r="U217" i="8"/>
  <c r="Q217" i="8"/>
  <c r="T405" i="8"/>
  <c r="Z395" i="8"/>
  <c r="X159" i="8"/>
  <c r="X171" i="8" s="1"/>
  <c r="T159" i="8"/>
  <c r="T171" i="8" s="1"/>
  <c r="P159" i="8"/>
  <c r="P171" i="8" s="1"/>
  <c r="L394" i="8"/>
  <c r="N395" i="8"/>
  <c r="P309" i="8"/>
  <c r="P397" i="8" s="1"/>
  <c r="P401" i="8" s="1"/>
  <c r="P414" i="8" s="1"/>
  <c r="P394" i="8"/>
  <c r="X395" i="8"/>
  <c r="Z218" i="8"/>
  <c r="R159" i="8"/>
  <c r="R171" i="8" s="1"/>
  <c r="Y159" i="8"/>
  <c r="Y171" i="8" s="1"/>
  <c r="U159" i="8"/>
  <c r="U171" i="8" s="1"/>
  <c r="Q159" i="8"/>
  <c r="Q171" i="8" s="1"/>
  <c r="M159" i="8"/>
  <c r="M171" i="8" s="1"/>
  <c r="L159" i="8"/>
  <c r="L171" i="8" s="1"/>
  <c r="Y395" i="8"/>
  <c r="U395" i="8"/>
  <c r="Q395" i="8"/>
  <c r="M395" i="8"/>
  <c r="O309" i="8"/>
  <c r="O397" i="8" s="1"/>
  <c r="X309" i="8"/>
  <c r="X397" i="8" s="1"/>
  <c r="T309" i="8"/>
  <c r="T397" i="8" s="1"/>
  <c r="T401" i="8" s="1"/>
  <c r="T414" i="8" s="1"/>
  <c r="V395" i="8"/>
  <c r="R395" i="8"/>
  <c r="Y309" i="8"/>
  <c r="Y310" i="8" s="1"/>
  <c r="Q394" i="8"/>
  <c r="AA371" i="8"/>
  <c r="AA391" i="8"/>
  <c r="R309" i="8"/>
  <c r="R394" i="8"/>
  <c r="R405" i="8"/>
  <c r="W309" i="8"/>
  <c r="W395" i="8"/>
  <c r="S309" i="8"/>
  <c r="S395" i="8"/>
  <c r="Z309" i="8"/>
  <c r="Z394" i="8"/>
  <c r="V309" i="8"/>
  <c r="V394" i="8"/>
  <c r="V405" i="8"/>
  <c r="N309" i="8"/>
  <c r="N394" i="8"/>
  <c r="N405" i="8"/>
  <c r="AA307" i="8"/>
  <c r="Q309" i="8"/>
  <c r="Y136" i="8"/>
  <c r="Y140" i="8" s="1"/>
  <c r="Y218" i="8"/>
  <c r="U136" i="8"/>
  <c r="U140" i="8" s="1"/>
  <c r="U218" i="8"/>
  <c r="Q136" i="8"/>
  <c r="Q140" i="8" s="1"/>
  <c r="Q218" i="8"/>
  <c r="M136" i="8"/>
  <c r="M140" i="8" s="1"/>
  <c r="M218" i="8"/>
  <c r="X217" i="8"/>
  <c r="X136" i="8"/>
  <c r="X140" i="8" s="1"/>
  <c r="T217" i="8"/>
  <c r="T219" i="8" s="1"/>
  <c r="T136" i="8"/>
  <c r="T140" i="8" s="1"/>
  <c r="P217" i="8"/>
  <c r="P136" i="8"/>
  <c r="P140" i="8" s="1"/>
  <c r="L217" i="8"/>
  <c r="L136" i="8"/>
  <c r="L140" i="8" s="1"/>
  <c r="M219" i="8" l="1"/>
  <c r="W219" i="8"/>
  <c r="Z219" i="8"/>
  <c r="X224" i="8"/>
  <c r="S224" i="8"/>
  <c r="S220" i="8" s="1"/>
  <c r="P219" i="8"/>
  <c r="L219" i="8"/>
  <c r="Q224" i="8"/>
  <c r="Q220" i="8" s="1"/>
  <c r="P224" i="8"/>
  <c r="P236" i="8" s="1"/>
  <c r="M310" i="8"/>
  <c r="R219" i="8"/>
  <c r="O219" i="8"/>
  <c r="O220" i="8" s="1"/>
  <c r="Z224" i="8"/>
  <c r="Z236" i="8" s="1"/>
  <c r="N219" i="8"/>
  <c r="V219" i="8"/>
  <c r="Q219" i="8"/>
  <c r="Y224" i="8"/>
  <c r="Y236" i="8" s="1"/>
  <c r="L310" i="8"/>
  <c r="V224" i="8"/>
  <c r="O224" i="8"/>
  <c r="O236" i="8" s="1"/>
  <c r="O237" i="8" s="1"/>
  <c r="L396" i="8"/>
  <c r="U396" i="8"/>
  <c r="P310" i="8"/>
  <c r="M224" i="8"/>
  <c r="M236" i="8" s="1"/>
  <c r="Y219" i="8"/>
  <c r="M396" i="8"/>
  <c r="X219" i="8"/>
  <c r="X310" i="8"/>
  <c r="O310" i="8"/>
  <c r="L224" i="8"/>
  <c r="L236" i="8" s="1"/>
  <c r="W224" i="8"/>
  <c r="W236" i="8" s="1"/>
  <c r="W237" i="8" s="1"/>
  <c r="AA224" i="8"/>
  <c r="AA220" i="8" s="1"/>
  <c r="N224" i="8"/>
  <c r="N236" i="8" s="1"/>
  <c r="U219" i="8"/>
  <c r="U310" i="8"/>
  <c r="U224" i="8"/>
  <c r="U236" i="8" s="1"/>
  <c r="R224" i="8"/>
  <c r="T224" i="8"/>
  <c r="T220" i="8" s="1"/>
  <c r="T310" i="8"/>
  <c r="T396" i="8"/>
  <c r="P396" i="8"/>
  <c r="Y397" i="8"/>
  <c r="Y401" i="8" s="1"/>
  <c r="Y414" i="8" s="1"/>
  <c r="X401" i="8"/>
  <c r="X414" i="8" s="1"/>
  <c r="X396" i="8"/>
  <c r="Q310" i="8"/>
  <c r="Q397" i="8"/>
  <c r="O401" i="8"/>
  <c r="O414" i="8" s="1"/>
  <c r="O396" i="8"/>
  <c r="X236" i="8"/>
  <c r="AA309" i="8"/>
  <c r="AA395" i="8"/>
  <c r="V397" i="8"/>
  <c r="V310" i="8"/>
  <c r="S310" i="8"/>
  <c r="S397" i="8"/>
  <c r="N397" i="8"/>
  <c r="N310" i="8"/>
  <c r="Z397" i="8"/>
  <c r="Z310" i="8"/>
  <c r="W310" i="8"/>
  <c r="W397" i="8"/>
  <c r="R397" i="8"/>
  <c r="R310" i="8"/>
  <c r="M220" i="8" l="1"/>
  <c r="X220" i="8"/>
  <c r="S236" i="8"/>
  <c r="S237" i="8" s="1"/>
  <c r="O417" i="8"/>
  <c r="Q236" i="8"/>
  <c r="Q237" i="8" s="1"/>
  <c r="T236" i="8"/>
  <c r="W220" i="8"/>
  <c r="V220" i="8"/>
  <c r="R220" i="8"/>
  <c r="V236" i="8"/>
  <c r="V237" i="8" s="1"/>
  <c r="P220" i="8"/>
  <c r="Y220" i="8"/>
  <c r="Z220" i="8"/>
  <c r="Y396" i="8"/>
  <c r="L220" i="8"/>
  <c r="AA236" i="8"/>
  <c r="AA237" i="8" s="1"/>
  <c r="N220" i="8"/>
  <c r="U220" i="8"/>
  <c r="R236" i="8"/>
  <c r="O418" i="8"/>
  <c r="N401" i="8"/>
  <c r="N414" i="8" s="1"/>
  <c r="N417" i="8" s="1"/>
  <c r="N396" i="8"/>
  <c r="V401" i="8"/>
  <c r="V414" i="8" s="1"/>
  <c r="V396" i="8"/>
  <c r="L237" i="8"/>
  <c r="L418" i="8" s="1"/>
  <c r="L417" i="8"/>
  <c r="Z237" i="8"/>
  <c r="R401" i="8"/>
  <c r="R414" i="8" s="1"/>
  <c r="R396" i="8"/>
  <c r="Z401" i="8"/>
  <c r="Z414" i="8" s="1"/>
  <c r="Z417" i="8" s="1"/>
  <c r="Z396" i="8"/>
  <c r="AA310" i="8"/>
  <c r="AA397" i="8"/>
  <c r="N237" i="8"/>
  <c r="S401" i="8"/>
  <c r="S414" i="8" s="1"/>
  <c r="S417" i="8" s="1"/>
  <c r="S396" i="8"/>
  <c r="X237" i="8"/>
  <c r="X418" i="8" s="1"/>
  <c r="X417" i="8"/>
  <c r="U237" i="8"/>
  <c r="U418" i="8" s="1"/>
  <c r="U417" i="8"/>
  <c r="Y237" i="8"/>
  <c r="Y418" i="8" s="1"/>
  <c r="Y417" i="8"/>
  <c r="W401" i="8"/>
  <c r="W414" i="8" s="1"/>
  <c r="W417" i="8" s="1"/>
  <c r="W396" i="8"/>
  <c r="T237" i="8"/>
  <c r="T418" i="8" s="1"/>
  <c r="T417" i="8"/>
  <c r="P237" i="8"/>
  <c r="P418" i="8" s="1"/>
  <c r="P417" i="8"/>
  <c r="Q396" i="8"/>
  <c r="Q401" i="8"/>
  <c r="Q414" i="8" s="1"/>
  <c r="Q417" i="8" s="1"/>
  <c r="M237" i="8"/>
  <c r="M418" i="8" s="1"/>
  <c r="M417" i="8"/>
  <c r="V418" i="8" l="1"/>
  <c r="V417" i="8"/>
  <c r="N418" i="8"/>
  <c r="R417" i="8"/>
  <c r="R237" i="8"/>
  <c r="R418" i="8" s="1"/>
  <c r="Z418" i="8"/>
  <c r="Q418" i="8"/>
  <c r="W418" i="8"/>
  <c r="AA401" i="8"/>
  <c r="AA414" i="8" s="1"/>
  <c r="AA396" i="8"/>
  <c r="S418" i="8"/>
  <c r="AA417" i="8" l="1"/>
  <c r="AA418" i="8"/>
  <c r="H372" i="8" l="1"/>
  <c r="H371" i="8"/>
  <c r="H79" i="8" l="1"/>
  <c r="H412" i="8"/>
  <c r="H399" i="8"/>
  <c r="H398" i="8"/>
  <c r="H355" i="8"/>
  <c r="H342" i="8"/>
  <c r="H325" i="8"/>
  <c r="H403" i="8" s="1"/>
  <c r="H307" i="8"/>
  <c r="H306" i="8"/>
  <c r="H304" i="8"/>
  <c r="H303" i="8"/>
  <c r="H265" i="8"/>
  <c r="H308" i="8" s="1"/>
  <c r="H252" i="8"/>
  <c r="H234" i="8"/>
  <c r="H215" i="8"/>
  <c r="H200" i="8"/>
  <c r="H199" i="8"/>
  <c r="H135" i="8"/>
  <c r="H134" i="8"/>
  <c r="H132" i="8"/>
  <c r="H131" i="8"/>
  <c r="H405" i="8" l="1"/>
  <c r="H394" i="8"/>
  <c r="H395" i="8"/>
  <c r="H159" i="8"/>
  <c r="H171" i="8" s="1"/>
  <c r="H218" i="8"/>
  <c r="H136" i="8"/>
  <c r="H140" i="8" s="1"/>
  <c r="H309" i="8"/>
  <c r="H397" i="8" s="1"/>
  <c r="H217" i="8"/>
  <c r="H224" i="8" l="1"/>
  <c r="H236" i="8" s="1"/>
  <c r="H237" i="8" s="1"/>
  <c r="H219" i="8"/>
  <c r="H310" i="8"/>
  <c r="H220" i="8" l="1"/>
  <c r="H401" i="8"/>
  <c r="H414" i="8" s="1"/>
  <c r="H417" i="8" s="1"/>
  <c r="H396" i="8"/>
  <c r="H418" i="8" l="1"/>
</calcChain>
</file>

<file path=xl/sharedStrings.xml><?xml version="1.0" encoding="utf-8"?>
<sst xmlns="http://schemas.openxmlformats.org/spreadsheetml/2006/main" count="1314" uniqueCount="443">
  <si>
    <t>SCHOOL/</t>
  </si>
  <si>
    <t>DE-</t>
  </si>
  <si>
    <t>Major</t>
  </si>
  <si>
    <t>Wait</t>
  </si>
  <si>
    <t>Department</t>
  </si>
  <si>
    <t>GREE</t>
  </si>
  <si>
    <t>CODE</t>
  </si>
  <si>
    <t>List</t>
  </si>
  <si>
    <t>UNDERGRADUATE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</si>
  <si>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</si>
  <si>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</si>
  <si>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</si>
  <si>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</si>
  <si>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</si>
  <si>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</si>
  <si>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</si>
  <si>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</si>
  <si>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</si>
  <si>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</si>
  <si>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New Media Design</t>
  </si>
  <si>
    <t>Communication Studies</t>
  </si>
  <si>
    <t>COM</t>
  </si>
  <si>
    <t>NCM</t>
  </si>
  <si>
    <t>New Communication Media</t>
  </si>
  <si>
    <t>CIN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</si>
  <si>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</si>
  <si>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</si>
  <si>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</si>
  <si>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</si>
  <si>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</si>
  <si>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</si>
  <si>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</si>
  <si>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</si>
  <si>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</si>
  <si>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</si>
  <si>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</si>
  <si>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</si>
  <si>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GRY</t>
  </si>
  <si>
    <t>GIS</t>
  </si>
  <si>
    <t>Geographic Information Systems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</si>
  <si>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</si>
  <si>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</si>
  <si>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</si>
  <si>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</si>
  <si>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</si>
  <si>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</si>
  <si>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</si>
  <si>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</si>
  <si>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</si>
  <si>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</si>
  <si>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</si>
  <si>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</si>
  <si>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</si>
  <si>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</si>
  <si>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</si>
  <si>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</si>
  <si>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</si>
  <si>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</si>
  <si>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</si>
  <si>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</si>
  <si>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</si>
  <si>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</si>
  <si>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</si>
  <si>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</si>
  <si>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</si>
  <si>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</si>
  <si>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</si>
  <si>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</si>
  <si>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</si>
  <si>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</si>
  <si>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</si>
  <si>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</si>
  <si>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</si>
  <si>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</si>
  <si>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</si>
  <si>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</si>
  <si>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BS/BA</t>
  </si>
  <si>
    <t>CON</t>
  </si>
  <si>
    <t>Conservation Biology</t>
  </si>
  <si>
    <t>ESF</t>
  </si>
  <si>
    <t>Environmental Science/Forestry (2+2)</t>
  </si>
  <si>
    <t>BIO_ENS</t>
  </si>
  <si>
    <t>Environmental Studies</t>
  </si>
  <si>
    <t>Chemistry</t>
  </si>
  <si>
    <t>BCH</t>
  </si>
  <si>
    <t>Biochemistry</t>
  </si>
  <si>
    <t>CHM</t>
  </si>
  <si>
    <t>CEN</t>
  </si>
  <si>
    <t>Chemistry/ pre-Engineering (3+2)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</si>
  <si>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</si>
  <si>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</si>
  <si>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</si>
  <si>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</si>
  <si>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</si>
  <si>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</si>
  <si>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</si>
  <si>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</si>
  <si>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</si>
  <si>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</t>
  </si>
  <si>
    <t>Selected Studies</t>
  </si>
  <si>
    <t>PRE</t>
  </si>
  <si>
    <t>Pre-major (undecided)</t>
  </si>
  <si>
    <t xml:space="preserve"> 2nd Major subtotal</t>
  </si>
  <si>
    <t>SCHOOL of ARTS &amp; SCIENCES - Liberal Arts sub-total (duplicated, incl. 2nd majors)</t>
  </si>
  <si>
    <t>SCHOOL of ARTS &amp; SCIENCES - Adolescence Education Majors</t>
  </si>
  <si>
    <t>AEN</t>
  </si>
  <si>
    <t>W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</si>
  <si>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</si>
  <si>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</si>
  <si>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</si>
  <si>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</si>
  <si>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</si>
  <si>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</si>
  <si>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</si>
  <si>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</si>
  <si>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</si>
  <si>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</si>
  <si>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</si>
  <si>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</si>
  <si>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</si>
  <si>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</si>
  <si>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</si>
  <si>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ACM</t>
  </si>
  <si>
    <t>Adolescence Ed.-Chemistry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</si>
  <si>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</si>
  <si>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</si>
  <si>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</si>
  <si>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</si>
  <si>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</si>
  <si>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</si>
  <si>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</si>
  <si>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</t>
  </si>
  <si>
    <t>Soc. Studies- undeclared/ waitlist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</si>
  <si>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</si>
  <si>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</si>
  <si>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</si>
  <si>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</si>
  <si>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</si>
  <si>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</si>
  <si>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</si>
  <si>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</si>
  <si>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</si>
  <si>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</si>
  <si>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</si>
  <si>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</si>
  <si>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</si>
  <si>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</si>
  <si>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</si>
  <si>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</si>
  <si>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Waitlist sub-total</t>
  </si>
  <si>
    <t xml:space="preserve">  Social Studies non-waitlist sub-total</t>
  </si>
  <si>
    <t xml:space="preserve">  Adolescence Ed.  Waitlist sub-total</t>
  </si>
  <si>
    <t xml:space="preserve">  Adolescence Ed. non-waitlist sub-total</t>
  </si>
  <si>
    <t>SCHOOL of ARTS &amp; SCIENCES - Adolescence Ed. sub-total</t>
  </si>
  <si>
    <t xml:space="preserve"> SCHOOL of ARTS &amp; SCIENCES TOTAL (duplicated, incl. 2nd majors)</t>
  </si>
  <si>
    <t>SCHOOL of EDUCATION</t>
  </si>
  <si>
    <t>Childhood/ Early Childhood</t>
  </si>
  <si>
    <t>EDC</t>
  </si>
  <si>
    <t>Childhood Ed.</t>
  </si>
  <si>
    <t>EDD/ECD</t>
  </si>
  <si>
    <t>Early Childhood &amp; Childhood Ed.</t>
  </si>
  <si>
    <t>EDE</t>
  </si>
  <si>
    <t>Early Childhood Ed.</t>
  </si>
  <si>
    <t>EE</t>
  </si>
  <si>
    <t>Elementary &amp; Early Secondary Ed. N-9</t>
  </si>
  <si>
    <t/>
  </si>
  <si>
    <t xml:space="preserve">  Waitlist sub-total</t>
  </si>
  <si>
    <t xml:space="preserve">  non-waitlist sub-total</t>
  </si>
  <si>
    <t>Childhood/ Early Childhood Ed. total</t>
  </si>
  <si>
    <t>Foundations/Social Advocacy</t>
  </si>
  <si>
    <t>IEC</t>
  </si>
  <si>
    <t>Inclusive Childhood Education</t>
  </si>
  <si>
    <t>ISE</t>
  </si>
  <si>
    <t>Inclusive Special Education</t>
  </si>
  <si>
    <t>Interdisciplinary</t>
  </si>
  <si>
    <t>SCHOOL of EDUCATION TOTAL (duplicated, incl. 2nd majors)</t>
  </si>
  <si>
    <t>SCHOOL of PROFESSIONAL STUDIES</t>
  </si>
  <si>
    <t>Communication Disorders/Sci</t>
  </si>
  <si>
    <t>SLD</t>
  </si>
  <si>
    <t>Speech/ Language Disabilities</t>
  </si>
  <si>
    <t>SHS</t>
  </si>
  <si>
    <t>Speech/ Hearing Science (non-Cert.)</t>
  </si>
  <si>
    <t>Health</t>
  </si>
  <si>
    <t>CHEA</t>
  </si>
  <si>
    <t>Community Health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</si>
  <si>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</si>
  <si>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</si>
  <si>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</si>
  <si>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</si>
  <si>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</si>
  <si>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</si>
  <si>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</si>
  <si>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</si>
  <si>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</si>
  <si>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</si>
  <si>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</si>
  <si>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</si>
  <si>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</si>
  <si>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</si>
  <si>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Kinesiology: Fitness Development</t>
  </si>
  <si>
    <t>SPST</t>
  </si>
  <si>
    <t>Sport Studies</t>
  </si>
  <si>
    <t>Physical Ed.</t>
  </si>
  <si>
    <t>PES</t>
  </si>
  <si>
    <t>Physical Ed. (non-Cert.)</t>
  </si>
  <si>
    <t>PEM/PEC</t>
  </si>
  <si>
    <t>Physical Ed. (Cert. K-12)</t>
  </si>
  <si>
    <t>PEM_ADP</t>
  </si>
  <si>
    <t>Physical Ed. (Cert.) - Adapted Phys Ed</t>
  </si>
  <si>
    <t>PEM_OAE</t>
  </si>
  <si>
    <t>Physical Ed. (Cert.) - Outdoor Adventure Ed</t>
  </si>
  <si>
    <t xml:space="preserve">  Physical Ed. (Cert.) Waitlist sub-total</t>
  </si>
  <si>
    <t xml:space="preserve">  Physical Ed. (Cert.) non-waitlist sub-total</t>
  </si>
  <si>
    <t>Recreation/Parks/Leisure</t>
  </si>
  <si>
    <t>OREC</t>
  </si>
  <si>
    <t>Outdoor Recreation</t>
  </si>
  <si>
    <t>REC</t>
  </si>
  <si>
    <t>Recreation</t>
  </si>
  <si>
    <t>RMGT</t>
  </si>
  <si>
    <t>Recreation Management</t>
  </si>
  <si>
    <t>TR</t>
  </si>
  <si>
    <t>Therapeutic Recreation</t>
  </si>
  <si>
    <t>RE</t>
  </si>
  <si>
    <t>Recreation Ed.</t>
  </si>
  <si>
    <t>Sport Management</t>
  </si>
  <si>
    <t>SPMG</t>
  </si>
  <si>
    <t xml:space="preserve"> SCHOOL of PROFESSIONAL STUDIES TOTAL  (duplicated, incl. 2nd majors)</t>
  </si>
  <si>
    <t xml:space="preserve"> Teacher Ed. Waitlist sub-total</t>
  </si>
  <si>
    <t xml:space="preserve"> Teacher Ed. non-waitlist sub-total</t>
  </si>
  <si>
    <t xml:space="preserve"> Teacher Ed. Total</t>
  </si>
  <si>
    <t xml:space="preserve"> Non-Teacher Ed. Total</t>
  </si>
  <si>
    <t xml:space="preserve"> Degree Program Enrollment sub-total (duplicated, incl. 2nd majors)</t>
  </si>
  <si>
    <t xml:space="preserve"> </t>
  </si>
  <si>
    <t>Non-Degree Programs</t>
  </si>
  <si>
    <t>EXC/VIS</t>
  </si>
  <si>
    <t xml:space="preserve"> Exchange/ Visiting</t>
  </si>
  <si>
    <t>HSS</t>
  </si>
  <si>
    <t xml:space="preserve"> High School</t>
  </si>
  <si>
    <t>UND</t>
  </si>
  <si>
    <t xml:space="preserve"> Non-matriculated/ non-degree/ other special</t>
  </si>
  <si>
    <t>SAB</t>
  </si>
  <si>
    <t xml:space="preserve"> Study Abroad (non-SUNY colleges)</t>
  </si>
  <si>
    <t xml:space="preserve"> Non-degree sub-total</t>
  </si>
  <si>
    <t xml:space="preserve">  UNDERGRADUATE TOTAL  (duplicated, incl. 2nd majors)</t>
  </si>
  <si>
    <t>Undergrad TOTAL UNDUPLICATED HEADCOUNT</t>
  </si>
  <si>
    <t>GRADUATE</t>
  </si>
  <si>
    <t>MA</t>
  </si>
  <si>
    <t>English (pre-grad)</t>
  </si>
  <si>
    <t>CAS</t>
  </si>
  <si>
    <t>ACC</t>
  </si>
  <si>
    <t>American Civilization/ Culture</t>
  </si>
  <si>
    <t xml:space="preserve">History </t>
  </si>
  <si>
    <t>MS</t>
  </si>
  <si>
    <t>SES</t>
  </si>
  <si>
    <t>SCHOOL of ARTS &amp; SCIENCES - Liberal Arts sub-total</t>
  </si>
  <si>
    <t>PRGR</t>
  </si>
  <si>
    <t>Adolescence Ed.-English (pre-grad)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</si>
  <si>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</si>
  <si>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</si>
  <si>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</si>
  <si>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</si>
  <si>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</si>
  <si>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</si>
  <si>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</si>
  <si>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</si>
  <si>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</si>
  <si>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</si>
  <si>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</si>
  <si>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Adolescence Ed.-Math (pre-grad)</t>
  </si>
  <si>
    <t>Biological Sciences</t>
  </si>
  <si>
    <t>Adolescence Ed.-Biology (pre-grad)</t>
  </si>
  <si>
    <t>Adolescence Ed.-Chemistry (pre-grad)</t>
  </si>
  <si>
    <t>ACH</t>
  </si>
  <si>
    <t>Adolescence Ed.-Earth Science (pre-grad)</t>
  </si>
  <si>
    <t>Adolescence Ed.-Math &amp; Physics</t>
  </si>
  <si>
    <t>SSA_GRY</t>
  </si>
  <si>
    <t>SSA_HIS</t>
  </si>
  <si>
    <t xml:space="preserve">  Adolescence Ed.  Pre-Grad sub-total</t>
  </si>
  <si>
    <t xml:space="preserve"> SCHOOL of ARTS &amp; SCIENCES TOTAL</t>
  </si>
  <si>
    <t>CED</t>
  </si>
  <si>
    <t>MST</t>
  </si>
  <si>
    <t>Childhood Ed. (pre-grad)</t>
  </si>
  <si>
    <t>CHD</t>
  </si>
  <si>
    <t>SBL</t>
  </si>
  <si>
    <t>School Building Leader</t>
  </si>
  <si>
    <t>School Building Leader  (only)</t>
  </si>
  <si>
    <t>SDBL</t>
  </si>
  <si>
    <t>School District Business Leader</t>
  </si>
  <si>
    <t>SDL</t>
  </si>
  <si>
    <t>School District Leader  (only)</t>
  </si>
  <si>
    <t>SBL_SDL</t>
  </si>
  <si>
    <t>School Building &amp; District Leader</t>
  </si>
  <si>
    <t>COMB</t>
  </si>
  <si>
    <t>School Building, District &amp; Business Leader</t>
  </si>
  <si>
    <t>Educational Leadership total</t>
  </si>
  <si>
    <t>TSD</t>
  </si>
  <si>
    <t>Teaching Students w/Disabilities</t>
  </si>
  <si>
    <t>TDA</t>
  </si>
  <si>
    <t>Teaching Students w/Disabilities 7-12</t>
  </si>
  <si>
    <t>Literacy</t>
  </si>
  <si>
    <t>LED_512</t>
  </si>
  <si>
    <t>Literacy Ed. (Grades 5-12)</t>
  </si>
  <si>
    <t>LED_CRT</t>
  </si>
  <si>
    <t>Literacy Ed. (Birth-Grade 12)</t>
  </si>
  <si>
    <t>LED_B-6</t>
  </si>
  <si>
    <t>Literacy Ed. (Birth-Grade  6)</t>
  </si>
  <si>
    <t>Literacy Education total</t>
  </si>
  <si>
    <t>SCHOOL of EDUCATION TOTAL</t>
  </si>
  <si>
    <t>CSD</t>
  </si>
  <si>
    <t xml:space="preserve">Communication Sciences &amp; Disorders </t>
  </si>
  <si>
    <t>HEN</t>
  </si>
  <si>
    <t>Health Ed. (non-Cert.)</t>
  </si>
  <si>
    <t>HEA_NCRT</t>
  </si>
  <si>
    <t>Health Ed. (initial Cert.)</t>
  </si>
  <si>
    <t>HEA_PCRT</t>
  </si>
  <si>
    <t>Health Ed. (advanced Cert; initial in PED)</t>
  </si>
  <si>
    <t>HEA_CRT</t>
  </si>
  <si>
    <t>Health Ed. (advanced Cert; initial in HEA)</t>
  </si>
  <si>
    <t>HEA</t>
  </si>
  <si>
    <t xml:space="preserve">  Health Ed. (MST) sub-total</t>
  </si>
  <si>
    <t>Exercise Science  (pre-grad)</t>
  </si>
  <si>
    <t xml:space="preserve">Exercise Science </t>
  </si>
  <si>
    <t>PEC</t>
  </si>
  <si>
    <t>Physical Ed. (Cert.)</t>
  </si>
  <si>
    <t>PEC_ADP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</si>
  <si>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</si>
  <si>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</si>
  <si>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</si>
  <si>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</si>
  <si>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</si>
  <si>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PEL</t>
  </si>
  <si>
    <t>Physical Ed. Leadership</t>
  </si>
  <si>
    <t>Recreation (pre-grad)</t>
  </si>
  <si>
    <t>RED</t>
  </si>
  <si>
    <t>Recreation Ed. (Cert. K-12)</t>
  </si>
  <si>
    <t>CT_TR</t>
  </si>
  <si>
    <t>ISMD</t>
  </si>
  <si>
    <t>International Sport Mgmt.-dual degree</t>
  </si>
  <si>
    <t>ISPM</t>
  </si>
  <si>
    <t>International Sport Mgmt.</t>
  </si>
  <si>
    <t xml:space="preserve"> SCHOOL of PROFESSIONAL STUDIES TOTAL</t>
  </si>
  <si>
    <t xml:space="preserve"> Teacher Ed. Pre-Graduate sub-total</t>
  </si>
  <si>
    <t xml:space="preserve"> Non-teacher ed. Pre-Graduate sub-total</t>
  </si>
  <si>
    <t xml:space="preserve"> Non-teacher ed. Wait list sub-total</t>
  </si>
  <si>
    <t xml:space="preserve"> Non-teacher ed. non-waitlist sub-total</t>
  </si>
  <si>
    <t xml:space="preserve"> Master's Degree Program sub-total (incl. Wait List)</t>
  </si>
  <si>
    <t xml:space="preserve"> Certificate of Advanced Study Total</t>
  </si>
  <si>
    <t xml:space="preserve"> Pre-graduate</t>
  </si>
  <si>
    <t>NDEG</t>
  </si>
  <si>
    <t xml:space="preserve"> non-degree-seeking</t>
  </si>
  <si>
    <t>NON</t>
  </si>
  <si>
    <t xml:space="preserve"> non-matric./ non-cert.</t>
  </si>
  <si>
    <t>NONC</t>
  </si>
  <si>
    <t xml:space="preserve"> non-degree/ certification</t>
  </si>
  <si>
    <t>PDS_LED</t>
  </si>
  <si>
    <t xml:space="preserve"> Professional Development-Literacy Ed.</t>
  </si>
  <si>
    <t xml:space="preserve"> Non-degree sub-total (incl. wait list)</t>
  </si>
  <si>
    <t xml:space="preserve">  GRADUATE SCHOOL TOTAL</t>
  </si>
  <si>
    <t>COLLEGE GRAND TOTAL Undergrad + Grad (duplicated, incl. 2nd majors)</t>
  </si>
  <si>
    <t>COLLEGE GRAND TOTAL UNDUPLICATED HEADCOUNT (Undergrad + Grad)</t>
  </si>
  <si>
    <t>PADP</t>
  </si>
  <si>
    <t>PHI</t>
  </si>
  <si>
    <t>PED</t>
  </si>
  <si>
    <t>General Studies</t>
  </si>
  <si>
    <t>Sustainable Energy Systems</t>
  </si>
  <si>
    <t>old code(s)</t>
  </si>
  <si>
    <t>Old Major</t>
  </si>
  <si>
    <t>African-American/Black Studies</t>
  </si>
  <si>
    <t>MGS</t>
  </si>
  <si>
    <t>Econ/ Management Sci</t>
  </si>
  <si>
    <t>Environmental studies-ESF</t>
  </si>
  <si>
    <t>AEE</t>
  </si>
  <si>
    <t>AEE/SEN</t>
  </si>
  <si>
    <t>English 7-12</t>
  </si>
  <si>
    <t>SFR</t>
  </si>
  <si>
    <t>French 7-12</t>
  </si>
  <si>
    <t>SSP</t>
  </si>
  <si>
    <t>Spanish 7-12</t>
  </si>
  <si>
    <t>SMA</t>
  </si>
  <si>
    <t>Mathematics 7-12</t>
  </si>
  <si>
    <t>SBI</t>
  </si>
  <si>
    <t>Biology/ General Sci 7-12</t>
  </si>
  <si>
    <t>SCH</t>
  </si>
  <si>
    <t>Chemistry/ General Sci 7-12</t>
  </si>
  <si>
    <t>SGE</t>
  </si>
  <si>
    <t>Earth/ General Sci 7-12</t>
  </si>
  <si>
    <t>SPH</t>
  </si>
  <si>
    <t>Physics/ General Sci 7-12</t>
  </si>
  <si>
    <t>SPM</t>
  </si>
  <si>
    <t>Physics/ Math 7-12</t>
  </si>
  <si>
    <t>SSA/SSS</t>
  </si>
  <si>
    <t>Social Studies 7-12</t>
  </si>
  <si>
    <t>CHD/CED/EED</t>
  </si>
  <si>
    <t xml:space="preserve"> Elementary Ed. N-6</t>
  </si>
  <si>
    <t>Elementary Ed. N-6</t>
  </si>
  <si>
    <t>DEC/ECC</t>
  </si>
  <si>
    <t>ECH/ECE</t>
  </si>
  <si>
    <t>SPC/SPE</t>
  </si>
  <si>
    <t>Special/ Childhood Ed.</t>
  </si>
  <si>
    <t xml:space="preserve"> Speech Pathology (Cert.)</t>
  </si>
  <si>
    <t>CSP/SPAA</t>
  </si>
  <si>
    <t>Speech Pathology/Audiology</t>
  </si>
  <si>
    <t>HSC</t>
  </si>
  <si>
    <t>Health Science</t>
  </si>
  <si>
    <t>HED</t>
  </si>
  <si>
    <t>Exercise Sci</t>
  </si>
  <si>
    <t>Public Administration &amp; Public Policy</t>
  </si>
  <si>
    <t>*</t>
  </si>
  <si>
    <t>GDDM</t>
  </si>
  <si>
    <t>Sport Management (Online)</t>
  </si>
  <si>
    <t>PEC_LEA</t>
  </si>
  <si>
    <t>Graphic Design and Digital Media</t>
  </si>
  <si>
    <t xml:space="preserve">  Physical Ed. Waitlist sub-total</t>
  </si>
  <si>
    <t xml:space="preserve">  Physical Ed. non-waitlist sub-total</t>
  </si>
  <si>
    <t>African American Studies</t>
  </si>
  <si>
    <t xml:space="preserve"> Teacher Ed. Total (excl. School Leadership Certificates)</t>
  </si>
  <si>
    <t>ENVG</t>
  </si>
  <si>
    <t>HCM</t>
  </si>
  <si>
    <t>LTE</t>
  </si>
  <si>
    <t>PHE</t>
  </si>
  <si>
    <t>Environmental Geoscience</t>
  </si>
  <si>
    <t>Healthcare Management</t>
  </si>
  <si>
    <t>Physical Education</t>
  </si>
  <si>
    <t>Communication/Media Studies</t>
  </si>
  <si>
    <t>Recreation - Therapeutic Rec. (Online)</t>
  </si>
  <si>
    <t>Physical Ed. (Cert.) - Leadership</t>
  </si>
  <si>
    <t>Therapeutic Recreation (Online)</t>
  </si>
  <si>
    <t>F a l l  S e m e s t e r  H e a d c o u n t  E n r o l l m e n t</t>
  </si>
  <si>
    <t>Notes</t>
  </si>
  <si>
    <t>ECI</t>
  </si>
  <si>
    <t>Inclusive Early Child Ed. (Birth-2)</t>
  </si>
  <si>
    <t>CNM</t>
  </si>
  <si>
    <t>PRO</t>
  </si>
  <si>
    <t>MSTH</t>
  </si>
  <si>
    <t>TL</t>
  </si>
  <si>
    <t>AT</t>
  </si>
  <si>
    <t>Media Production</t>
  </si>
  <si>
    <t>Teacher Leadership</t>
  </si>
  <si>
    <t>Physical Education (pre-grad)</t>
  </si>
  <si>
    <t>Sport Management (pre-grad)</t>
  </si>
  <si>
    <t>Old code is really old.</t>
  </si>
  <si>
    <t>HCM student counts are duplicated under both the Economics and Health departments.</t>
  </si>
  <si>
    <t>Formulas in this row (starting in 2021) subtract the count of HCM second majors (not shown) so that they are not double-counted.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</si>
</sst>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</cellStyleXfs>
  <cellXfs count="4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quotePrefix="1" applyFont="1"/>
    <xf numFmtId="0" fontId="4" fillId="0" borderId="0" xfId="1" applyFont="1"/>
    <xf numFmtId="164" fontId="1" fillId="0" borderId="0" xfId="3" applyNumberFormat="1" applyFont="1" applyProtection="1">
      <protection locked="0"/>
    </xf>
    <xf numFmtId="0" fontId="1" fillId="0" borderId="0" xfId="2"/>
    <xf numFmtId="0" fontId="4" fillId="0" borderId="0" xfId="2" applyFont="1"/>
    <xf numFmtId="0" fontId="2" fillId="0" borderId="2" xfId="1" applyFont="1" applyBorder="1"/>
    <xf numFmtId="0" fontId="1" fillId="0" borderId="2" xfId="1" applyBorder="1"/>
    <xf numFmtId="164" fontId="1" fillId="0" borderId="2" xfId="3" applyNumberFormat="1" applyFont="1" applyBorder="1" applyProtection="1">
      <protection locked="0"/>
    </xf>
    <xf numFmtId="0" fontId="1" fillId="0" borderId="0" xfId="3" applyFont="1"/>
    <xf numFmtId="0" fontId="1" fillId="0" borderId="0" xfId="1" quotePrefix="1"/>
    <xf numFmtId="0" fontId="4" fillId="0" borderId="2" xfId="1" applyFont="1" applyBorder="1"/>
    <xf numFmtId="164" fontId="1" fillId="0" borderId="2" xfId="3" applyNumberFormat="1" applyFont="1" applyBorder="1"/>
    <xf numFmtId="0" fontId="1" fillId="0" borderId="1" xfId="1" applyBorder="1"/>
    <xf numFmtId="0" fontId="1" fillId="0" borderId="0" xfId="4" applyNumberFormat="1" applyFont="1" applyBorder="1"/>
    <xf numFmtId="0" fontId="1" fillId="0" borderId="0" xfId="4" applyNumberFormat="1" applyFont="1" applyFill="1" applyBorder="1" applyAlignment="1"/>
    <xf numFmtId="164" fontId="1" fillId="0" borderId="0" xfId="3" applyNumberFormat="1" applyFont="1"/>
    <xf numFmtId="0" fontId="1" fillId="0" borderId="0" xfId="4" applyNumberFormat="1" applyFont="1" applyFill="1" applyBorder="1"/>
    <xf numFmtId="0" fontId="2" fillId="0" borderId="2" xfId="2" applyFont="1" applyBorder="1"/>
    <xf numFmtId="0" fontId="1" fillId="0" borderId="0" xfId="5" applyFont="1"/>
    <xf numFmtId="0" fontId="4" fillId="0" borderId="0" xfId="5" applyFont="1"/>
    <xf numFmtId="0" fontId="2" fillId="0" borderId="2" xfId="5" applyFont="1" applyBorder="1"/>
    <xf numFmtId="0" fontId="1" fillId="0" borderId="2" xfId="5" applyFont="1" applyBorder="1"/>
    <xf numFmtId="0" fontId="2" fillId="0" borderId="0" xfId="5" applyFont="1"/>
    <xf numFmtId="0" fontId="1" fillId="0" borderId="0" xfId="5" quotePrefix="1" applyFont="1"/>
    <xf numFmtId="0" fontId="4" fillId="0" borderId="2" xfId="5" applyFont="1" applyBorder="1"/>
    <xf numFmtId="0" fontId="7" fillId="0" borderId="0" xfId="2" applyFont="1"/>
    <xf numFmtId="0" fontId="2" fillId="0" borderId="0" xfId="1" applyFont="1" applyAlignment="1">
      <alignment horizontal="left"/>
    </xf>
    <xf numFmtId="0" fontId="2" fillId="0" borderId="0" xfId="5" applyFont="1" applyAlignment="1">
      <alignment horizontal="left"/>
    </xf>
    <xf numFmtId="0" fontId="1" fillId="0" borderId="0" xfId="1" applyAlignment="1">
      <alignment horizontal="left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1" xfId="0" applyFont="1" applyBorder="1"/>
    <xf numFmtId="0" fontId="2" fillId="0" borderId="0" xfId="0" applyFont="1"/>
    <xf numFmtId="0" fontId="1" fillId="0" borderId="3" xfId="1" applyBorder="1"/>
    <xf numFmtId="164" fontId="1" fillId="0" borderId="0" xfId="1" applyNumberFormat="1"/>
    <xf numFmtId="0" fontId="1" fillId="0" borderId="1" xfId="0" applyFont="1" applyBorder="1" applyAlignment="1">
      <alignment horizontal="centerContinuous"/>
    </xf>
    <xf numFmtId="1" fontId="1" fillId="0" borderId="0" xfId="0" applyNumberFormat="1" applyFont="1"/>
    <xf numFmtId="0" fontId="2" fillId="0" borderId="1" xfId="0" applyFont="1" applyBorder="1" applyAlignment="1">
      <alignment horizontal="centerContinuous"/>
    </xf>
    <xf numFmtId="0" fontId="1" fillId="0" borderId="1" xfId="1" applyBorder="1" applyAlignment="1">
      <alignment horizontal="centerContinuous"/>
    </xf>
  </cellXfs>
  <cellStyles count="7">
    <cellStyle name="Normal" xfId="0" builtinId="0"/>
    <cellStyle name="Normal 2" xfId="5" xr:uid="{00000000-0005-0000-0000-000001000000}"/>
    <cellStyle name="Normal 2 2 2" xfId="1" xr:uid="{00000000-0005-0000-0000-000002000000}"/>
    <cellStyle name="Normal 5" xfId="6" xr:uid="{00000000-0005-0000-0000-000003000000}"/>
    <cellStyle name="Normal_Fall 2006 academic majors" xfId="3" xr:uid="{00000000-0005-0000-0000-000004000000}"/>
    <cellStyle name="Normal_headcount-25yr-2008b 2" xfId="2" xr:uid="{00000000-0005-0000-0000-000005000000}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EDEDED"/>
      <color rgb="FFFFCCCC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30"/>
  <sheetViews>
    <sheetView tabSelected="1"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activeCell="G3" sqref="G3"/>
    </sheetView>
  </sheetViews>
  <sheetFormatPr defaultColWidth="9.140625" defaultRowHeight="12.75" x14ac:dyDescent="0.2"/>
  <cols>
    <col min="1" max="1" width="2.28515625" style="1" customWidth="1"/>
    <col min="2" max="2" width="27.7109375" style="1" bestFit="1" customWidth="1"/>
    <col min="3" max="3" width="6.42578125" style="1" customWidth="1"/>
    <col min="4" max="4" width="11.5703125" style="1" bestFit="1" customWidth="1"/>
    <col min="5" max="5" width="5.5703125" style="1" bestFit="1" customWidth="1"/>
    <col min="6" max="6" width="38.85546875" style="1" bestFit="1" customWidth="1"/>
    <col min="7" max="7" width="1.7109375" style="1" customWidth="1"/>
    <col min="8" max="13" width="5" style="1" bestFit="1" customWidth="1"/>
    <col min="14" max="27" width="5" style="33" bestFit="1" customWidth="1"/>
    <col min="28" max="28" width="1.7109375" style="33" customWidth="1"/>
    <col min="29" max="29" width="13.7109375" style="33" bestFit="1" customWidth="1"/>
    <col min="30" max="30" width="27.28515625" style="33" bestFit="1" customWidth="1"/>
    <col min="31" max="31" width="27.28515625" style="33" customWidth="1"/>
    <col min="32" max="32" width="2.42578125" style="33" customWidth="1"/>
    <col min="33" max="16384" width="9.140625" style="1"/>
  </cols>
  <sheetData>
    <row r="1" spans="1:37" x14ac:dyDescent="0.2">
      <c r="A1" s="1" t="s">
        <v>0</v>
      </c>
      <c r="C1" s="1" t="s">
        <v>1</v>
      </c>
      <c r="D1" s="1" t="s">
        <v>2</v>
      </c>
      <c r="E1" s="1" t="s">
        <v>3</v>
      </c>
      <c r="F1" s="2"/>
      <c r="G1" s="2" t="s">
        <v>407</v>
      </c>
      <c r="H1" s="44" t="s">
        <v>427</v>
      </c>
      <c r="I1" s="44"/>
      <c r="J1" s="44"/>
      <c r="K1" s="44"/>
      <c r="L1" s="45"/>
      <c r="M1" s="45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37" s="3" customFormat="1" x14ac:dyDescent="0.2">
      <c r="B2" s="3" t="s">
        <v>4</v>
      </c>
      <c r="C2" s="3" t="s">
        <v>5</v>
      </c>
      <c r="D2" s="3" t="s">
        <v>6</v>
      </c>
      <c r="E2" s="3" t="s">
        <v>7</v>
      </c>
      <c r="F2" s="3" t="s">
        <v>2</v>
      </c>
      <c r="G2" s="4"/>
      <c r="H2" s="4">
        <v>2022</v>
      </c>
      <c r="I2" s="4">
        <v>2021</v>
      </c>
      <c r="J2" s="4">
        <v>2020</v>
      </c>
      <c r="K2" s="4">
        <v>2019</v>
      </c>
      <c r="L2" s="4">
        <v>2018</v>
      </c>
      <c r="M2" s="4">
        <v>2017</v>
      </c>
      <c r="N2" s="4">
        <v>2016</v>
      </c>
      <c r="O2" s="34">
        <v>2015</v>
      </c>
      <c r="P2" s="34">
        <v>2014</v>
      </c>
      <c r="Q2" s="34">
        <v>2013</v>
      </c>
      <c r="R2" s="34">
        <v>2012</v>
      </c>
      <c r="S2" s="34">
        <v>2011</v>
      </c>
      <c r="T2" s="34">
        <v>2010</v>
      </c>
      <c r="U2" s="34">
        <v>2009</v>
      </c>
      <c r="V2" s="34">
        <v>2008</v>
      </c>
      <c r="W2" s="34">
        <v>2007</v>
      </c>
      <c r="X2" s="34">
        <v>2006</v>
      </c>
      <c r="Y2" s="34">
        <v>2005</v>
      </c>
      <c r="Z2" s="34">
        <v>2004</v>
      </c>
      <c r="AA2" s="34">
        <v>2003</v>
      </c>
      <c r="AB2" s="34"/>
      <c r="AC2" s="34" t="s">
        <v>365</v>
      </c>
      <c r="AD2" s="34" t="s">
        <v>366</v>
      </c>
      <c r="AE2" s="34" t="s">
        <v>428</v>
      </c>
      <c r="AF2" s="34"/>
    </row>
    <row r="3" spans="1:37" x14ac:dyDescent="0.2">
      <c r="B3" s="30" t="s">
        <v>8</v>
      </c>
      <c r="C3" s="7"/>
      <c r="F3" s="7"/>
      <c r="G3" s="4"/>
      <c r="H3" s="4"/>
      <c r="I3" s="4"/>
      <c r="J3" s="4"/>
      <c r="K3" s="4"/>
      <c r="L3" s="4"/>
      <c r="M3" s="4"/>
      <c r="N3" s="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"/>
      <c r="AH3" s="3"/>
      <c r="AI3" s="3"/>
      <c r="AJ3" s="3"/>
      <c r="AK3" s="3"/>
    </row>
    <row r="4" spans="1:37" ht="12.75" customHeight="1" x14ac:dyDescent="0.2">
      <c r="A4" s="5" t="s">
        <v>9</v>
      </c>
      <c r="N4" s="1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37" ht="12.75" customHeight="1" x14ac:dyDescent="0.2">
      <c r="B5" s="1" t="s">
        <v>10</v>
      </c>
      <c r="C5" s="1" t="s">
        <v>11</v>
      </c>
      <c r="D5" s="1" t="s">
        <v>12</v>
      </c>
      <c r="F5" s="1" t="s">
        <v>414</v>
      </c>
      <c r="H5" s="1">
        <v>2</v>
      </c>
      <c r="I5" s="1">
        <v>1</v>
      </c>
      <c r="J5" s="1">
        <v>6</v>
      </c>
      <c r="K5" s="1">
        <v>8</v>
      </c>
      <c r="L5" s="1">
        <v>9</v>
      </c>
      <c r="M5" s="1">
        <v>3</v>
      </c>
      <c r="N5" s="1">
        <v>2</v>
      </c>
      <c r="O5" s="6">
        <v>4</v>
      </c>
      <c r="P5" s="6">
        <v>6</v>
      </c>
      <c r="Q5" s="6">
        <v>4</v>
      </c>
      <c r="R5" s="6">
        <v>4</v>
      </c>
      <c r="S5" s="6">
        <v>3</v>
      </c>
      <c r="T5" s="6">
        <v>3</v>
      </c>
      <c r="U5" s="6">
        <v>2</v>
      </c>
      <c r="V5" s="6">
        <v>4</v>
      </c>
      <c r="W5" s="6">
        <v>3</v>
      </c>
      <c r="X5" s="6">
        <v>6</v>
      </c>
      <c r="Y5" s="6">
        <v>8</v>
      </c>
      <c r="Z5" s="6">
        <v>7</v>
      </c>
      <c r="AA5" s="6">
        <v>2</v>
      </c>
      <c r="AD5" s="33" t="s">
        <v>367</v>
      </c>
    </row>
    <row r="6" spans="1:37" ht="12.75" customHeight="1" x14ac:dyDescent="0.2">
      <c r="N6" s="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37" ht="12.75" customHeight="1" x14ac:dyDescent="0.2">
      <c r="B7" s="1" t="s">
        <v>13</v>
      </c>
      <c r="C7" s="1" t="s">
        <v>11</v>
      </c>
      <c r="D7" s="1" t="s">
        <v>14</v>
      </c>
      <c r="F7" s="1" t="s">
        <v>15</v>
      </c>
      <c r="H7" s="1">
        <v>16</v>
      </c>
      <c r="I7" s="1">
        <v>20</v>
      </c>
      <c r="J7" s="1">
        <v>20</v>
      </c>
      <c r="K7" s="1">
        <v>26</v>
      </c>
      <c r="L7" s="1">
        <v>20</v>
      </c>
      <c r="M7" s="1">
        <v>23</v>
      </c>
      <c r="N7" s="1">
        <v>17</v>
      </c>
      <c r="O7" s="6">
        <v>23</v>
      </c>
      <c r="P7" s="6">
        <v>29</v>
      </c>
      <c r="Q7" s="6">
        <v>23</v>
      </c>
      <c r="R7" s="6">
        <v>26</v>
      </c>
      <c r="S7" s="6">
        <v>26</v>
      </c>
      <c r="T7" s="6">
        <v>32</v>
      </c>
      <c r="U7" s="6">
        <v>35</v>
      </c>
      <c r="V7" s="6">
        <v>40</v>
      </c>
      <c r="W7" s="6">
        <v>39</v>
      </c>
      <c r="X7" s="6">
        <v>42</v>
      </c>
      <c r="Y7" s="6">
        <v>40</v>
      </c>
      <c r="Z7" s="6">
        <v>49</v>
      </c>
      <c r="AA7" s="6">
        <v>55</v>
      </c>
    </row>
    <row r="8" spans="1:37" ht="12.75" customHeight="1" x14ac:dyDescent="0.2">
      <c r="B8" s="1" t="s">
        <v>13</v>
      </c>
      <c r="C8" s="1" t="s">
        <v>16</v>
      </c>
      <c r="D8" s="1" t="s">
        <v>17</v>
      </c>
      <c r="F8" s="1" t="s">
        <v>18</v>
      </c>
      <c r="H8" s="1">
        <v>6</v>
      </c>
      <c r="I8" s="1">
        <v>8</v>
      </c>
      <c r="J8" s="1">
        <v>10</v>
      </c>
      <c r="K8" s="1">
        <v>10</v>
      </c>
      <c r="L8" s="1">
        <v>11</v>
      </c>
      <c r="M8" s="1">
        <v>7</v>
      </c>
      <c r="N8" s="1">
        <v>5</v>
      </c>
      <c r="O8" s="6">
        <v>5</v>
      </c>
      <c r="P8" s="6">
        <v>5</v>
      </c>
      <c r="Q8" s="6">
        <v>10</v>
      </c>
      <c r="R8" s="6">
        <v>8</v>
      </c>
      <c r="S8" s="6">
        <v>11</v>
      </c>
      <c r="T8" s="6">
        <v>11</v>
      </c>
      <c r="U8" s="6">
        <v>9</v>
      </c>
      <c r="V8" s="6">
        <v>7</v>
      </c>
      <c r="W8" s="6">
        <v>7</v>
      </c>
      <c r="X8" s="6"/>
      <c r="Y8" s="6"/>
      <c r="Z8" s="6"/>
      <c r="AA8" s="6"/>
    </row>
    <row r="9" spans="1:37" ht="12.75" customHeight="1" x14ac:dyDescent="0.2">
      <c r="B9" s="1" t="s">
        <v>13</v>
      </c>
      <c r="C9" s="1" t="s">
        <v>11</v>
      </c>
      <c r="D9" s="1" t="s">
        <v>408</v>
      </c>
      <c r="F9" s="1" t="s">
        <v>411</v>
      </c>
      <c r="H9" s="1">
        <v>30</v>
      </c>
      <c r="I9" s="1">
        <v>37</v>
      </c>
      <c r="J9" s="1">
        <v>42</v>
      </c>
      <c r="K9" s="1">
        <v>45</v>
      </c>
      <c r="L9" s="1">
        <v>46</v>
      </c>
      <c r="M9" s="1">
        <v>39</v>
      </c>
      <c r="N9" s="1">
        <v>50</v>
      </c>
      <c r="O9" s="6">
        <v>43</v>
      </c>
      <c r="P9" s="6">
        <v>38</v>
      </c>
      <c r="Q9" s="6">
        <v>47</v>
      </c>
      <c r="R9" s="6">
        <v>56</v>
      </c>
      <c r="S9" s="6">
        <v>51</v>
      </c>
      <c r="T9" s="6">
        <v>45</v>
      </c>
      <c r="U9" s="6">
        <v>35</v>
      </c>
      <c r="V9" s="6">
        <v>30</v>
      </c>
      <c r="W9" s="6">
        <v>27</v>
      </c>
      <c r="X9" s="6">
        <v>29</v>
      </c>
      <c r="Y9" s="6">
        <v>24</v>
      </c>
      <c r="Z9" s="6">
        <v>19</v>
      </c>
      <c r="AA9" s="6">
        <v>1</v>
      </c>
      <c r="AC9" s="33" t="s">
        <v>22</v>
      </c>
      <c r="AD9" s="1" t="s">
        <v>19</v>
      </c>
      <c r="AE9" s="1"/>
    </row>
    <row r="10" spans="1:37" ht="12.75" customHeight="1" x14ac:dyDescent="0.2">
      <c r="N10" s="1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37" ht="12.75" customHeight="1" x14ac:dyDescent="0.2">
      <c r="B11" s="1" t="s">
        <v>423</v>
      </c>
      <c r="C11" s="1" t="s">
        <v>11</v>
      </c>
      <c r="D11" s="1" t="s">
        <v>431</v>
      </c>
      <c r="F11" s="1" t="s">
        <v>25</v>
      </c>
      <c r="H11" s="1">
        <v>14</v>
      </c>
      <c r="I11" s="1">
        <v>7</v>
      </c>
      <c r="J11" s="1">
        <v>7</v>
      </c>
      <c r="N11" s="1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C11" s="33" t="s">
        <v>24</v>
      </c>
      <c r="AE11" s="33" t="s">
        <v>440</v>
      </c>
    </row>
    <row r="12" spans="1:37" ht="12.75" customHeight="1" x14ac:dyDescent="0.2">
      <c r="B12" s="1" t="s">
        <v>423</v>
      </c>
      <c r="C12" s="1" t="s">
        <v>11</v>
      </c>
      <c r="D12" s="1" t="s">
        <v>21</v>
      </c>
      <c r="F12" s="1" t="s">
        <v>20</v>
      </c>
      <c r="H12" s="1">
        <v>178</v>
      </c>
      <c r="I12" s="1">
        <v>184</v>
      </c>
      <c r="J12" s="1">
        <v>239</v>
      </c>
      <c r="K12" s="1">
        <v>244</v>
      </c>
      <c r="L12" s="1">
        <v>283</v>
      </c>
      <c r="M12" s="1">
        <v>285</v>
      </c>
      <c r="N12" s="1">
        <v>345</v>
      </c>
      <c r="O12" s="6">
        <v>359</v>
      </c>
      <c r="P12" s="6">
        <v>335</v>
      </c>
      <c r="Q12" s="6">
        <v>331</v>
      </c>
      <c r="R12" s="6">
        <v>298</v>
      </c>
      <c r="S12" s="6">
        <v>258</v>
      </c>
      <c r="T12" s="6">
        <v>233</v>
      </c>
      <c r="U12" s="6">
        <v>247</v>
      </c>
      <c r="V12" s="6">
        <v>263</v>
      </c>
      <c r="W12" s="6">
        <v>251</v>
      </c>
      <c r="X12" s="6">
        <v>247</v>
      </c>
      <c r="Y12" s="6">
        <v>276</v>
      </c>
      <c r="Z12" s="6">
        <v>289</v>
      </c>
      <c r="AA12" s="6">
        <v>248</v>
      </c>
    </row>
    <row r="13" spans="1:37" ht="12.75" customHeight="1" x14ac:dyDescent="0.2">
      <c r="B13" s="1" t="s">
        <v>423</v>
      </c>
      <c r="C13" s="1" t="s">
        <v>30</v>
      </c>
      <c r="D13" s="1" t="s">
        <v>432</v>
      </c>
      <c r="F13" s="1" t="s">
        <v>436</v>
      </c>
      <c r="H13" s="1">
        <v>29</v>
      </c>
      <c r="I13" s="1">
        <v>19</v>
      </c>
      <c r="J13" s="1">
        <v>9</v>
      </c>
      <c r="N13" s="1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37" ht="12.75" customHeight="1" x14ac:dyDescent="0.2">
      <c r="B14" s="1" t="s">
        <v>423</v>
      </c>
      <c r="C14" s="1" t="s">
        <v>11</v>
      </c>
      <c r="D14" s="1" t="s">
        <v>22</v>
      </c>
      <c r="F14" s="1" t="s">
        <v>23</v>
      </c>
      <c r="H14" s="1">
        <v>16</v>
      </c>
      <c r="I14" s="1">
        <v>21</v>
      </c>
      <c r="J14" s="1">
        <v>33</v>
      </c>
      <c r="K14" s="1">
        <v>32</v>
      </c>
      <c r="L14" s="1">
        <v>34</v>
      </c>
      <c r="M14" s="1">
        <v>38</v>
      </c>
      <c r="N14" s="1">
        <v>34</v>
      </c>
      <c r="O14" s="6">
        <v>29</v>
      </c>
      <c r="P14" s="6">
        <v>28</v>
      </c>
      <c r="Q14" s="6">
        <v>26</v>
      </c>
      <c r="R14" s="6">
        <v>31</v>
      </c>
      <c r="S14" s="6">
        <v>26</v>
      </c>
      <c r="T14" s="6">
        <v>18</v>
      </c>
      <c r="U14" s="6">
        <v>19</v>
      </c>
      <c r="V14" s="6">
        <v>31</v>
      </c>
      <c r="W14" s="6">
        <v>27</v>
      </c>
      <c r="X14" s="6">
        <v>18</v>
      </c>
      <c r="Y14" s="6">
        <v>13</v>
      </c>
      <c r="Z14" s="6">
        <v>5</v>
      </c>
      <c r="AA14" s="6"/>
    </row>
    <row r="15" spans="1:37" ht="12.75" customHeight="1" x14ac:dyDescent="0.2">
      <c r="N15" s="1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37" ht="12.75" customHeight="1" x14ac:dyDescent="0.2">
      <c r="B16" s="1" t="s">
        <v>27</v>
      </c>
      <c r="C16" s="1" t="s">
        <v>11</v>
      </c>
      <c r="D16" s="1" t="s">
        <v>28</v>
      </c>
      <c r="F16" s="1" t="s">
        <v>29</v>
      </c>
      <c r="H16" s="1">
        <v>16</v>
      </c>
      <c r="I16" s="1">
        <v>22</v>
      </c>
      <c r="J16" s="1">
        <v>21</v>
      </c>
      <c r="K16" s="1">
        <v>29</v>
      </c>
      <c r="L16" s="1">
        <v>43</v>
      </c>
      <c r="M16" s="1">
        <v>50</v>
      </c>
      <c r="N16" s="1">
        <v>66</v>
      </c>
      <c r="O16" s="6">
        <v>54</v>
      </c>
      <c r="P16" s="6">
        <v>60</v>
      </c>
      <c r="Q16" s="6">
        <v>64</v>
      </c>
      <c r="R16" s="6">
        <v>94</v>
      </c>
      <c r="S16" s="6">
        <v>67</v>
      </c>
      <c r="T16" s="6">
        <v>39</v>
      </c>
      <c r="U16" s="6">
        <v>39</v>
      </c>
      <c r="V16" s="6">
        <v>33</v>
      </c>
      <c r="W16" s="6">
        <v>42</v>
      </c>
      <c r="X16" s="6">
        <v>33</v>
      </c>
      <c r="Y16" s="6">
        <v>45</v>
      </c>
      <c r="Z16" s="6">
        <v>33</v>
      </c>
      <c r="AA16" s="6">
        <v>62</v>
      </c>
      <c r="AC16" s="33" t="s">
        <v>368</v>
      </c>
      <c r="AD16" s="33" t="s">
        <v>369</v>
      </c>
    </row>
    <row r="17" spans="2:31" ht="12.75" customHeight="1" x14ac:dyDescent="0.2">
      <c r="B17" s="1" t="s">
        <v>27</v>
      </c>
      <c r="C17" s="1" t="s">
        <v>30</v>
      </c>
      <c r="D17" s="1" t="s">
        <v>28</v>
      </c>
      <c r="F17" s="1" t="s">
        <v>29</v>
      </c>
      <c r="H17" s="1">
        <v>415</v>
      </c>
      <c r="I17" s="1">
        <v>366</v>
      </c>
      <c r="J17" s="1">
        <v>375</v>
      </c>
      <c r="K17" s="1">
        <v>400</v>
      </c>
      <c r="L17" s="1">
        <v>395</v>
      </c>
      <c r="M17" s="1">
        <v>404</v>
      </c>
      <c r="N17" s="1">
        <v>424</v>
      </c>
      <c r="O17" s="6">
        <v>363</v>
      </c>
      <c r="P17" s="6">
        <v>300</v>
      </c>
      <c r="Q17" s="6">
        <v>300</v>
      </c>
      <c r="R17" s="6">
        <v>284</v>
      </c>
      <c r="S17" s="6">
        <v>283</v>
      </c>
      <c r="T17" s="6">
        <v>256</v>
      </c>
      <c r="U17" s="6">
        <v>257</v>
      </c>
      <c r="V17" s="6">
        <v>244</v>
      </c>
      <c r="W17" s="6">
        <v>230</v>
      </c>
      <c r="X17" s="6">
        <v>225</v>
      </c>
      <c r="Y17" s="6">
        <v>196</v>
      </c>
      <c r="Z17" s="6">
        <v>171</v>
      </c>
      <c r="AA17" s="6">
        <v>130</v>
      </c>
    </row>
    <row r="18" spans="2:31" ht="12.75" customHeight="1" x14ac:dyDescent="0.2">
      <c r="B18" s="1" t="s">
        <v>27</v>
      </c>
      <c r="C18" s="1" t="s">
        <v>11</v>
      </c>
      <c r="D18" s="1" t="s">
        <v>31</v>
      </c>
      <c r="F18" s="1" t="s">
        <v>27</v>
      </c>
      <c r="H18" s="1">
        <v>17</v>
      </c>
      <c r="I18" s="1">
        <v>13</v>
      </c>
      <c r="J18" s="1">
        <v>13</v>
      </c>
      <c r="K18" s="1">
        <v>9</v>
      </c>
      <c r="L18" s="1">
        <v>15</v>
      </c>
      <c r="M18" s="1">
        <v>19</v>
      </c>
      <c r="N18" s="1">
        <v>17</v>
      </c>
      <c r="O18" s="6">
        <v>21</v>
      </c>
      <c r="P18" s="6">
        <v>23</v>
      </c>
      <c r="Q18" s="6">
        <v>18</v>
      </c>
      <c r="R18" s="6">
        <v>12</v>
      </c>
      <c r="S18" s="6">
        <v>7</v>
      </c>
      <c r="T18" s="6">
        <v>11</v>
      </c>
      <c r="U18" s="6">
        <v>20</v>
      </c>
      <c r="V18" s="6">
        <v>21</v>
      </c>
      <c r="W18" s="6">
        <v>14</v>
      </c>
      <c r="X18" s="6">
        <v>9</v>
      </c>
      <c r="Y18" s="6">
        <v>9</v>
      </c>
      <c r="Z18" s="6">
        <v>11</v>
      </c>
      <c r="AA18" s="6">
        <v>19</v>
      </c>
    </row>
    <row r="19" spans="2:31" ht="12.75" customHeight="1" x14ac:dyDescent="0.2">
      <c r="B19" s="1" t="s">
        <v>27</v>
      </c>
      <c r="C19" s="1" t="s">
        <v>30</v>
      </c>
      <c r="D19" s="1" t="s">
        <v>31</v>
      </c>
      <c r="F19" s="1" t="s">
        <v>27</v>
      </c>
      <c r="H19" s="1">
        <v>12</v>
      </c>
      <c r="I19" s="1">
        <v>11</v>
      </c>
      <c r="J19" s="1">
        <v>8</v>
      </c>
      <c r="K19" s="1">
        <v>9</v>
      </c>
      <c r="L19" s="1">
        <v>4</v>
      </c>
      <c r="N19" s="1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2:31" ht="12.75" customHeight="1" x14ac:dyDescent="0.2">
      <c r="B20" s="1" t="s">
        <v>27</v>
      </c>
      <c r="C20" s="1" t="s">
        <v>30</v>
      </c>
      <c r="D20" s="1" t="s">
        <v>417</v>
      </c>
      <c r="F20" s="1" t="s">
        <v>421</v>
      </c>
      <c r="H20" s="1">
        <v>47</v>
      </c>
      <c r="I20" s="1">
        <v>53</v>
      </c>
      <c r="J20" s="1">
        <v>57</v>
      </c>
      <c r="K20" s="1">
        <v>37</v>
      </c>
      <c r="L20" s="1">
        <v>7</v>
      </c>
      <c r="N20" s="1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E20" s="1" t="s">
        <v>441</v>
      </c>
    </row>
    <row r="21" spans="2:31" ht="12.75" customHeight="1" x14ac:dyDescent="0.2">
      <c r="N21" s="1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2:31" ht="12.75" customHeight="1" x14ac:dyDescent="0.2">
      <c r="B22" s="1" t="s">
        <v>32</v>
      </c>
      <c r="C22" s="1" t="s">
        <v>11</v>
      </c>
      <c r="D22" s="1" t="s">
        <v>33</v>
      </c>
      <c r="F22" s="1" t="s">
        <v>32</v>
      </c>
      <c r="H22" s="1">
        <v>32</v>
      </c>
      <c r="I22" s="1">
        <v>25</v>
      </c>
      <c r="J22" s="1">
        <v>44</v>
      </c>
      <c r="K22" s="1">
        <v>38</v>
      </c>
      <c r="L22" s="1">
        <v>48</v>
      </c>
      <c r="M22" s="1">
        <v>47</v>
      </c>
      <c r="N22" s="1">
        <v>42</v>
      </c>
      <c r="O22" s="6">
        <v>36</v>
      </c>
      <c r="P22" s="6">
        <v>48</v>
      </c>
      <c r="Q22" s="6">
        <v>54</v>
      </c>
      <c r="R22" s="6">
        <v>66</v>
      </c>
      <c r="S22" s="6">
        <v>62</v>
      </c>
      <c r="T22" s="6">
        <v>75</v>
      </c>
      <c r="U22" s="6">
        <v>89</v>
      </c>
      <c r="V22" s="6">
        <v>98</v>
      </c>
      <c r="W22" s="6">
        <v>89</v>
      </c>
      <c r="X22" s="6">
        <v>70</v>
      </c>
      <c r="Y22" s="6">
        <v>61</v>
      </c>
      <c r="Z22" s="6">
        <v>49</v>
      </c>
      <c r="AA22" s="6">
        <v>52</v>
      </c>
    </row>
    <row r="23" spans="2:31" ht="12.75" customHeight="1" x14ac:dyDescent="0.2">
      <c r="B23" s="1" t="s">
        <v>32</v>
      </c>
      <c r="C23" s="1" t="s">
        <v>11</v>
      </c>
      <c r="D23" s="1" t="s">
        <v>34</v>
      </c>
      <c r="F23" s="1" t="s">
        <v>35</v>
      </c>
      <c r="H23" s="1">
        <v>17</v>
      </c>
      <c r="I23" s="1">
        <v>25</v>
      </c>
      <c r="J23" s="1">
        <v>26</v>
      </c>
      <c r="K23" s="1">
        <v>22</v>
      </c>
      <c r="L23" s="1">
        <v>27</v>
      </c>
      <c r="M23" s="1">
        <v>34</v>
      </c>
      <c r="N23" s="1">
        <v>31</v>
      </c>
      <c r="O23" s="6">
        <v>31</v>
      </c>
      <c r="P23" s="6">
        <v>40</v>
      </c>
      <c r="Q23" s="6">
        <v>32</v>
      </c>
      <c r="R23" s="6">
        <v>38</v>
      </c>
      <c r="S23" s="6">
        <v>32</v>
      </c>
      <c r="T23" s="6">
        <v>24</v>
      </c>
      <c r="U23" s="6">
        <v>21</v>
      </c>
      <c r="V23" s="6">
        <v>21</v>
      </c>
      <c r="W23" s="6">
        <v>27</v>
      </c>
      <c r="X23" s="6">
        <v>29</v>
      </c>
      <c r="Y23" s="6">
        <v>27</v>
      </c>
      <c r="Z23" s="6">
        <v>20</v>
      </c>
      <c r="AA23" s="6">
        <v>24</v>
      </c>
    </row>
    <row r="24" spans="2:31" ht="12.75" customHeight="1" x14ac:dyDescent="0.2">
      <c r="N24" s="1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2:31" ht="12.75" customHeight="1" x14ac:dyDescent="0.2">
      <c r="B25" s="1" t="s">
        <v>36</v>
      </c>
      <c r="C25" s="1" t="s">
        <v>30</v>
      </c>
      <c r="D25" s="1" t="s">
        <v>38</v>
      </c>
      <c r="F25" s="1" t="s">
        <v>39</v>
      </c>
      <c r="H25" s="1">
        <v>22</v>
      </c>
      <c r="I25" s="1">
        <v>26</v>
      </c>
      <c r="J25" s="1">
        <v>29</v>
      </c>
      <c r="K25" s="1">
        <v>27</v>
      </c>
      <c r="L25" s="1">
        <v>14</v>
      </c>
      <c r="M25" s="1">
        <v>19</v>
      </c>
      <c r="N25" s="1">
        <v>18</v>
      </c>
      <c r="O25" s="6">
        <v>19</v>
      </c>
      <c r="P25" s="6">
        <v>22</v>
      </c>
      <c r="Q25" s="6">
        <v>19</v>
      </c>
      <c r="R25" s="6">
        <v>18</v>
      </c>
      <c r="S25" s="6">
        <v>8</v>
      </c>
      <c r="T25" s="6">
        <v>13</v>
      </c>
      <c r="U25" s="6">
        <v>26</v>
      </c>
      <c r="V25" s="6">
        <v>26</v>
      </c>
      <c r="W25" s="6">
        <v>19</v>
      </c>
      <c r="X25" s="6">
        <v>17</v>
      </c>
      <c r="Y25" s="6">
        <v>9</v>
      </c>
      <c r="Z25" s="6">
        <v>11</v>
      </c>
      <c r="AA25" s="6">
        <v>6</v>
      </c>
      <c r="AC25" s="33" t="s">
        <v>37</v>
      </c>
    </row>
    <row r="26" spans="2:31" ht="12.75" customHeight="1" x14ac:dyDescent="0.2">
      <c r="B26" s="1" t="s">
        <v>36</v>
      </c>
      <c r="C26" s="1" t="s">
        <v>11</v>
      </c>
      <c r="D26" s="1" t="s">
        <v>37</v>
      </c>
      <c r="F26" s="1" t="s">
        <v>36</v>
      </c>
      <c r="I26" s="1">
        <v>1</v>
      </c>
      <c r="J26" s="1">
        <v>2</v>
      </c>
      <c r="K26" s="1">
        <v>2</v>
      </c>
      <c r="L26" s="1">
        <v>3</v>
      </c>
      <c r="M26" s="1">
        <v>3</v>
      </c>
      <c r="N26" s="1">
        <v>1</v>
      </c>
      <c r="O26" s="6">
        <v>5</v>
      </c>
      <c r="P26" s="6">
        <v>5</v>
      </c>
      <c r="Q26" s="6">
        <v>4</v>
      </c>
      <c r="R26" s="6">
        <v>1</v>
      </c>
      <c r="S26" s="6">
        <v>4</v>
      </c>
      <c r="T26" s="6">
        <v>2</v>
      </c>
      <c r="U26" s="6">
        <v>3</v>
      </c>
      <c r="V26" s="6">
        <v>4</v>
      </c>
      <c r="W26" s="6">
        <v>8</v>
      </c>
      <c r="X26" s="6">
        <v>8</v>
      </c>
      <c r="Y26" s="6">
        <v>6</v>
      </c>
      <c r="Z26" s="6">
        <v>2</v>
      </c>
      <c r="AA26" s="6">
        <v>6</v>
      </c>
    </row>
    <row r="27" spans="2:31" ht="12.75" customHeight="1" x14ac:dyDescent="0.2">
      <c r="N27" s="1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2:31" ht="12.75" customHeight="1" x14ac:dyDescent="0.2">
      <c r="B28" s="1" t="s">
        <v>40</v>
      </c>
      <c r="C28" s="1" t="s">
        <v>11</v>
      </c>
      <c r="D28" s="1" t="s">
        <v>41</v>
      </c>
      <c r="F28" s="1" t="s">
        <v>40</v>
      </c>
      <c r="H28" s="1">
        <v>47</v>
      </c>
      <c r="I28" s="1">
        <v>37</v>
      </c>
      <c r="J28" s="1">
        <v>54</v>
      </c>
      <c r="K28" s="1">
        <v>47</v>
      </c>
      <c r="L28" s="1">
        <v>56</v>
      </c>
      <c r="M28" s="1">
        <v>47</v>
      </c>
      <c r="N28" s="1">
        <v>47</v>
      </c>
      <c r="O28" s="6">
        <v>55</v>
      </c>
      <c r="P28" s="6">
        <v>82</v>
      </c>
      <c r="Q28" s="6">
        <v>83</v>
      </c>
      <c r="R28" s="6">
        <v>90</v>
      </c>
      <c r="S28" s="6">
        <v>106</v>
      </c>
      <c r="T28" s="6">
        <v>95</v>
      </c>
      <c r="U28" s="6">
        <v>90</v>
      </c>
      <c r="V28" s="6">
        <v>73</v>
      </c>
      <c r="W28" s="6">
        <v>110</v>
      </c>
      <c r="X28" s="6">
        <v>83</v>
      </c>
      <c r="Y28" s="6">
        <v>84</v>
      </c>
      <c r="Z28" s="6">
        <v>82</v>
      </c>
      <c r="AA28" s="6">
        <v>69</v>
      </c>
    </row>
    <row r="29" spans="2:31" ht="12.75" customHeight="1" x14ac:dyDescent="0.2">
      <c r="N29" s="1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2:31" ht="12.75" customHeight="1" x14ac:dyDescent="0.2">
      <c r="B30" s="1" t="s">
        <v>42</v>
      </c>
      <c r="C30" s="1" t="s">
        <v>11</v>
      </c>
      <c r="D30" s="1" t="s">
        <v>43</v>
      </c>
      <c r="F30" s="1" t="s">
        <v>42</v>
      </c>
      <c r="H30" s="1">
        <v>14</v>
      </c>
      <c r="I30" s="1">
        <v>23</v>
      </c>
      <c r="J30" s="1">
        <v>27</v>
      </c>
      <c r="K30" s="1">
        <v>43</v>
      </c>
      <c r="L30" s="1">
        <v>50</v>
      </c>
      <c r="M30" s="1">
        <v>51</v>
      </c>
      <c r="N30" s="1">
        <v>39</v>
      </c>
      <c r="O30" s="6">
        <v>29</v>
      </c>
      <c r="P30" s="6">
        <v>41</v>
      </c>
      <c r="Q30" s="6">
        <v>48</v>
      </c>
      <c r="R30" s="6">
        <v>54</v>
      </c>
      <c r="S30" s="6">
        <v>49</v>
      </c>
      <c r="T30" s="6">
        <v>40</v>
      </c>
      <c r="U30" s="6">
        <v>34</v>
      </c>
      <c r="V30" s="6">
        <v>46</v>
      </c>
      <c r="W30" s="6">
        <v>45</v>
      </c>
      <c r="X30" s="6">
        <v>40</v>
      </c>
      <c r="Y30" s="6">
        <v>34</v>
      </c>
      <c r="Z30" s="6">
        <v>30</v>
      </c>
      <c r="AA30" s="6">
        <v>35</v>
      </c>
    </row>
    <row r="31" spans="2:31" ht="12.75" customHeight="1" x14ac:dyDescent="0.2">
      <c r="N31" s="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2:31" ht="12.75" customHeight="1" x14ac:dyDescent="0.2">
      <c r="B32" s="1" t="s">
        <v>44</v>
      </c>
      <c r="C32" s="1" t="s">
        <v>11</v>
      </c>
      <c r="D32" s="1" t="s">
        <v>45</v>
      </c>
      <c r="F32" s="1" t="s">
        <v>44</v>
      </c>
      <c r="H32" s="1">
        <v>5</v>
      </c>
      <c r="I32" s="1">
        <v>5</v>
      </c>
      <c r="J32" s="1">
        <v>9</v>
      </c>
      <c r="K32" s="1">
        <v>9</v>
      </c>
      <c r="L32" s="1">
        <v>11</v>
      </c>
      <c r="M32" s="1">
        <v>8</v>
      </c>
      <c r="N32" s="1">
        <v>9</v>
      </c>
      <c r="O32" s="6">
        <v>17</v>
      </c>
      <c r="P32" s="6">
        <v>10</v>
      </c>
      <c r="Q32" s="6">
        <v>17</v>
      </c>
      <c r="R32" s="6">
        <v>11</v>
      </c>
      <c r="S32" s="6">
        <v>17</v>
      </c>
      <c r="T32" s="6">
        <v>13</v>
      </c>
      <c r="U32" s="6">
        <v>9</v>
      </c>
      <c r="V32" s="6">
        <v>5</v>
      </c>
      <c r="W32" s="6">
        <v>3</v>
      </c>
      <c r="X32" s="6">
        <v>4</v>
      </c>
      <c r="Y32" s="6">
        <v>1</v>
      </c>
      <c r="Z32" s="6">
        <v>6</v>
      </c>
      <c r="AA32" s="6">
        <v>14</v>
      </c>
    </row>
    <row r="33" spans="2:30" ht="12.75" customHeight="1" x14ac:dyDescent="0.2">
      <c r="B33" s="1" t="s">
        <v>44</v>
      </c>
      <c r="C33" s="1" t="s">
        <v>30</v>
      </c>
      <c r="D33" s="1" t="s">
        <v>45</v>
      </c>
      <c r="F33" s="1" t="s">
        <v>44</v>
      </c>
      <c r="H33" s="1">
        <v>14</v>
      </c>
      <c r="I33" s="1">
        <v>15</v>
      </c>
      <c r="J33" s="1">
        <v>23</v>
      </c>
      <c r="K33" s="1">
        <v>30</v>
      </c>
      <c r="L33" s="1">
        <v>30</v>
      </c>
      <c r="M33" s="1">
        <v>40</v>
      </c>
      <c r="N33" s="1">
        <v>36</v>
      </c>
      <c r="O33" s="6">
        <v>33</v>
      </c>
      <c r="P33" s="6">
        <v>35</v>
      </c>
      <c r="Q33" s="6">
        <v>41</v>
      </c>
      <c r="R33" s="6">
        <v>31</v>
      </c>
      <c r="S33" s="6">
        <v>34</v>
      </c>
      <c r="T33" s="6">
        <v>36</v>
      </c>
      <c r="U33" s="6">
        <v>34</v>
      </c>
      <c r="V33" s="6">
        <v>30</v>
      </c>
      <c r="W33" s="6">
        <v>33</v>
      </c>
      <c r="X33" s="6">
        <v>16</v>
      </c>
      <c r="Y33" s="6">
        <v>21</v>
      </c>
      <c r="Z33" s="6">
        <v>20</v>
      </c>
      <c r="AA33" s="6">
        <v>10</v>
      </c>
    </row>
    <row r="34" spans="2:30" ht="12.75" customHeight="1" x14ac:dyDescent="0.2">
      <c r="N34" s="1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2:30" ht="12.75" customHeight="1" x14ac:dyDescent="0.2">
      <c r="B35" s="1" t="s">
        <v>46</v>
      </c>
      <c r="C35" s="1" t="s">
        <v>11</v>
      </c>
      <c r="D35" s="1" t="s">
        <v>47</v>
      </c>
      <c r="F35" s="1" t="s">
        <v>48</v>
      </c>
      <c r="H35" s="1">
        <v>3</v>
      </c>
      <c r="I35" s="1">
        <v>3</v>
      </c>
      <c r="J35" s="1">
        <v>1</v>
      </c>
      <c r="K35" s="1">
        <v>1</v>
      </c>
      <c r="L35" s="1">
        <v>2</v>
      </c>
      <c r="M35" s="1">
        <v>5</v>
      </c>
      <c r="N35" s="1">
        <v>6</v>
      </c>
      <c r="O35" s="6">
        <v>2</v>
      </c>
      <c r="P35" s="6">
        <v>6</v>
      </c>
      <c r="Q35" s="6">
        <v>6</v>
      </c>
      <c r="R35" s="6">
        <v>7</v>
      </c>
      <c r="S35" s="6">
        <v>8</v>
      </c>
      <c r="T35" s="6">
        <v>7</v>
      </c>
      <c r="U35" s="6">
        <v>7</v>
      </c>
      <c r="V35" s="6">
        <v>5</v>
      </c>
      <c r="W35" s="6">
        <v>2</v>
      </c>
      <c r="X35" s="6">
        <v>2</v>
      </c>
      <c r="Y35" s="6">
        <v>5</v>
      </c>
      <c r="Z35" s="6">
        <v>7</v>
      </c>
      <c r="AA35" s="6">
        <v>5</v>
      </c>
    </row>
    <row r="36" spans="2:30" ht="12.75" customHeight="1" x14ac:dyDescent="0.2">
      <c r="B36" s="1" t="s">
        <v>46</v>
      </c>
      <c r="C36" s="1" t="s">
        <v>11</v>
      </c>
      <c r="D36" s="1" t="s">
        <v>49</v>
      </c>
      <c r="F36" s="1" t="s">
        <v>50</v>
      </c>
      <c r="H36" s="1">
        <v>8</v>
      </c>
      <c r="I36" s="1">
        <v>22</v>
      </c>
      <c r="J36" s="1">
        <v>36</v>
      </c>
      <c r="K36" s="1">
        <v>35</v>
      </c>
      <c r="L36" s="1">
        <v>29</v>
      </c>
      <c r="M36" s="1">
        <v>22</v>
      </c>
      <c r="N36" s="1">
        <v>43</v>
      </c>
      <c r="O36" s="6">
        <v>28</v>
      </c>
      <c r="P36" s="6">
        <v>38</v>
      </c>
      <c r="Q36" s="6">
        <v>43</v>
      </c>
      <c r="R36" s="6">
        <v>48</v>
      </c>
      <c r="S36" s="6">
        <v>47</v>
      </c>
      <c r="T36" s="6">
        <v>37</v>
      </c>
      <c r="U36" s="6">
        <v>35</v>
      </c>
      <c r="V36" s="6">
        <v>43</v>
      </c>
      <c r="W36" s="6">
        <v>37</v>
      </c>
      <c r="X36" s="6">
        <v>22</v>
      </c>
      <c r="Y36" s="6">
        <v>22</v>
      </c>
      <c r="Z36" s="6">
        <v>20</v>
      </c>
      <c r="AA36" s="6">
        <v>19</v>
      </c>
    </row>
    <row r="37" spans="2:30" ht="12.75" customHeight="1" x14ac:dyDescent="0.2">
      <c r="N37" s="1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2:30" ht="12.75" customHeight="1" x14ac:dyDescent="0.2">
      <c r="B38" s="1" t="s">
        <v>51</v>
      </c>
      <c r="C38" s="1" t="s">
        <v>11</v>
      </c>
      <c r="D38" s="1" t="s">
        <v>52</v>
      </c>
      <c r="F38" s="1" t="s">
        <v>53</v>
      </c>
      <c r="I38" s="1">
        <v>2</v>
      </c>
      <c r="J38" s="1">
        <v>14</v>
      </c>
      <c r="K38" s="1">
        <v>59</v>
      </c>
      <c r="L38" s="1">
        <v>50</v>
      </c>
      <c r="M38" s="1">
        <v>40</v>
      </c>
      <c r="N38" s="1">
        <v>43</v>
      </c>
      <c r="O38" s="6">
        <v>32</v>
      </c>
      <c r="P38" s="6">
        <v>31</v>
      </c>
      <c r="Q38" s="6">
        <v>38</v>
      </c>
      <c r="R38" s="6">
        <v>36</v>
      </c>
      <c r="S38" s="6">
        <v>44</v>
      </c>
      <c r="T38" s="6">
        <v>37</v>
      </c>
      <c r="U38" s="6">
        <v>39</v>
      </c>
      <c r="V38" s="6">
        <v>36</v>
      </c>
      <c r="W38" s="6">
        <v>31</v>
      </c>
      <c r="X38" s="6">
        <v>45</v>
      </c>
      <c r="Y38" s="6">
        <v>35</v>
      </c>
      <c r="Z38" s="6">
        <v>27</v>
      </c>
      <c r="AA38" s="6">
        <v>30</v>
      </c>
    </row>
    <row r="39" spans="2:30" ht="12.75" customHeight="1" x14ac:dyDescent="0.2">
      <c r="B39" s="1" t="s">
        <v>51</v>
      </c>
      <c r="C39" s="1" t="s">
        <v>16</v>
      </c>
      <c r="D39" s="1" t="s">
        <v>433</v>
      </c>
      <c r="F39" s="1" t="s">
        <v>53</v>
      </c>
      <c r="H39" s="1">
        <v>46</v>
      </c>
      <c r="I39" s="1">
        <v>40</v>
      </c>
      <c r="J39" s="1">
        <v>33</v>
      </c>
      <c r="N39" s="1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2:30" ht="12.75" customHeight="1" x14ac:dyDescent="0.2">
      <c r="N40" s="1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2:30" ht="12.75" customHeight="1" x14ac:dyDescent="0.2">
      <c r="B41" s="1" t="s">
        <v>54</v>
      </c>
      <c r="C41" s="1" t="s">
        <v>11</v>
      </c>
      <c r="D41" s="1" t="s">
        <v>55</v>
      </c>
      <c r="F41" s="1" t="s">
        <v>56</v>
      </c>
      <c r="H41" s="1">
        <v>9</v>
      </c>
      <c r="I41" s="1">
        <v>12</v>
      </c>
      <c r="J41" s="1">
        <v>12</v>
      </c>
      <c r="K41" s="1">
        <v>20</v>
      </c>
      <c r="L41" s="1">
        <v>28</v>
      </c>
      <c r="M41" s="1">
        <v>30</v>
      </c>
      <c r="N41" s="1">
        <v>26</v>
      </c>
      <c r="O41" s="6">
        <v>12</v>
      </c>
      <c r="P41" s="6">
        <v>7</v>
      </c>
      <c r="Q41" s="6">
        <v>7</v>
      </c>
      <c r="R41" s="6">
        <v>10</v>
      </c>
      <c r="S41" s="6">
        <v>12</v>
      </c>
      <c r="T41" s="6">
        <v>15</v>
      </c>
      <c r="U41" s="6">
        <v>16</v>
      </c>
      <c r="V41" s="6">
        <v>13</v>
      </c>
      <c r="W41" s="6">
        <v>9</v>
      </c>
      <c r="X41" s="6">
        <v>11</v>
      </c>
      <c r="Y41" s="6">
        <v>7</v>
      </c>
      <c r="Z41" s="6">
        <v>7</v>
      </c>
      <c r="AA41" s="6">
        <v>13</v>
      </c>
      <c r="AC41" s="33" t="s">
        <v>361</v>
      </c>
      <c r="AD41" s="33" t="s">
        <v>54</v>
      </c>
    </row>
    <row r="42" spans="2:30" ht="12.75" customHeight="1" x14ac:dyDescent="0.2">
      <c r="N42" s="1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2:30" ht="12.75" customHeight="1" x14ac:dyDescent="0.2">
      <c r="B43" s="1" t="s">
        <v>57</v>
      </c>
      <c r="C43" s="1" t="s">
        <v>11</v>
      </c>
      <c r="D43" s="1" t="s">
        <v>58</v>
      </c>
      <c r="F43" s="1" t="s">
        <v>57</v>
      </c>
      <c r="H43" s="1">
        <v>71</v>
      </c>
      <c r="I43" s="1">
        <v>70</v>
      </c>
      <c r="J43" s="1">
        <v>68</v>
      </c>
      <c r="K43" s="1">
        <v>93</v>
      </c>
      <c r="L43" s="1">
        <v>101</v>
      </c>
      <c r="M43" s="1">
        <v>112</v>
      </c>
      <c r="N43" s="1">
        <v>105</v>
      </c>
      <c r="O43" s="6">
        <v>110</v>
      </c>
      <c r="P43" s="6">
        <v>110</v>
      </c>
      <c r="Q43" s="6">
        <v>126</v>
      </c>
      <c r="R43" s="6">
        <v>108</v>
      </c>
      <c r="S43" s="6">
        <v>83</v>
      </c>
      <c r="T43" s="6">
        <v>86</v>
      </c>
      <c r="U43" s="6">
        <v>95</v>
      </c>
      <c r="V43" s="6">
        <v>94</v>
      </c>
      <c r="W43" s="6">
        <v>104</v>
      </c>
      <c r="X43" s="6">
        <v>112</v>
      </c>
      <c r="Y43" s="6">
        <v>102</v>
      </c>
      <c r="Z43" s="6">
        <v>103</v>
      </c>
      <c r="AA43" s="6">
        <v>97</v>
      </c>
    </row>
    <row r="44" spans="2:30" ht="12.75" customHeight="1" x14ac:dyDescent="0.2">
      <c r="B44" s="1" t="s">
        <v>57</v>
      </c>
      <c r="C44" s="1" t="s">
        <v>30</v>
      </c>
      <c r="D44" s="1" t="s">
        <v>360</v>
      </c>
      <c r="F44" s="1" t="s">
        <v>406</v>
      </c>
      <c r="H44" s="1">
        <v>5</v>
      </c>
      <c r="I44" s="1">
        <v>5</v>
      </c>
      <c r="J44" s="1">
        <v>6</v>
      </c>
      <c r="K44" s="1">
        <v>8</v>
      </c>
      <c r="L44" s="1">
        <v>9</v>
      </c>
      <c r="M44" s="1">
        <v>6</v>
      </c>
      <c r="N44" s="1">
        <v>1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2:30" ht="12.75" customHeight="1" x14ac:dyDescent="0.2">
      <c r="N45" s="1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2:30" ht="12.75" customHeight="1" x14ac:dyDescent="0.2">
      <c r="B46" s="1" t="s">
        <v>59</v>
      </c>
      <c r="C46" s="1" t="s">
        <v>11</v>
      </c>
      <c r="D46" s="1" t="s">
        <v>60</v>
      </c>
      <c r="F46" s="1" t="s">
        <v>59</v>
      </c>
      <c r="H46" s="1">
        <v>251</v>
      </c>
      <c r="I46" s="1">
        <v>240</v>
      </c>
      <c r="J46" s="1">
        <v>205</v>
      </c>
      <c r="K46" s="1">
        <v>227</v>
      </c>
      <c r="L46" s="1">
        <v>216</v>
      </c>
      <c r="M46" s="1">
        <v>214</v>
      </c>
      <c r="N46" s="1">
        <v>215</v>
      </c>
      <c r="O46" s="6">
        <v>231</v>
      </c>
      <c r="P46" s="6">
        <v>227</v>
      </c>
      <c r="Q46" s="6">
        <v>233</v>
      </c>
      <c r="R46" s="6">
        <v>193</v>
      </c>
      <c r="S46" s="6">
        <v>132</v>
      </c>
      <c r="T46" s="6">
        <v>155</v>
      </c>
      <c r="U46" s="6">
        <v>169</v>
      </c>
      <c r="V46" s="6">
        <v>178</v>
      </c>
      <c r="W46" s="6">
        <v>194</v>
      </c>
      <c r="X46" s="6">
        <v>181</v>
      </c>
      <c r="Y46" s="6">
        <v>191</v>
      </c>
      <c r="Z46" s="6">
        <v>198</v>
      </c>
      <c r="AA46" s="6">
        <v>188</v>
      </c>
    </row>
    <row r="47" spans="2:30" ht="12.75" customHeight="1" x14ac:dyDescent="0.2">
      <c r="B47" s="1" t="s">
        <v>59</v>
      </c>
      <c r="C47" s="1" t="s">
        <v>30</v>
      </c>
      <c r="D47" s="1" t="s">
        <v>60</v>
      </c>
      <c r="F47" s="1" t="s">
        <v>59</v>
      </c>
      <c r="H47" s="1">
        <v>101</v>
      </c>
      <c r="I47" s="1">
        <v>98</v>
      </c>
      <c r="J47" s="1">
        <v>106</v>
      </c>
      <c r="K47" s="1">
        <v>108</v>
      </c>
      <c r="L47" s="1">
        <v>100</v>
      </c>
      <c r="M47" s="1">
        <v>122</v>
      </c>
      <c r="N47" s="1">
        <v>121</v>
      </c>
      <c r="O47" s="6">
        <v>88</v>
      </c>
      <c r="P47" s="6">
        <v>91</v>
      </c>
      <c r="Q47" s="6">
        <v>78</v>
      </c>
      <c r="R47" s="6">
        <v>95</v>
      </c>
      <c r="S47" s="6">
        <v>108</v>
      </c>
      <c r="T47" s="6">
        <v>65</v>
      </c>
      <c r="U47" s="6">
        <v>57</v>
      </c>
      <c r="V47" s="6">
        <v>48</v>
      </c>
      <c r="W47" s="6">
        <v>35</v>
      </c>
      <c r="X47" s="6">
        <v>52</v>
      </c>
      <c r="Y47" s="6">
        <v>55</v>
      </c>
      <c r="Z47" s="6">
        <v>54</v>
      </c>
      <c r="AA47" s="6">
        <v>63</v>
      </c>
    </row>
    <row r="48" spans="2:30" ht="12.75" customHeight="1" x14ac:dyDescent="0.2">
      <c r="N48" s="1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30" ht="12.75" customHeight="1" x14ac:dyDescent="0.2">
      <c r="B49" s="1" t="s">
        <v>61</v>
      </c>
      <c r="C49" s="1" t="s">
        <v>11</v>
      </c>
      <c r="D49" s="1" t="s">
        <v>62</v>
      </c>
      <c r="F49" s="1" t="s">
        <v>63</v>
      </c>
      <c r="H49" s="1">
        <v>14</v>
      </c>
      <c r="I49" s="1">
        <v>12</v>
      </c>
      <c r="J49" s="1">
        <v>19</v>
      </c>
      <c r="K49" s="1">
        <v>19</v>
      </c>
      <c r="L49" s="1">
        <v>19</v>
      </c>
      <c r="M49" s="1">
        <v>15</v>
      </c>
      <c r="N49" s="1">
        <v>13</v>
      </c>
      <c r="O49" s="6">
        <v>22</v>
      </c>
      <c r="P49" s="6">
        <v>13</v>
      </c>
      <c r="Q49" s="6">
        <v>20</v>
      </c>
      <c r="R49" s="6">
        <v>21</v>
      </c>
      <c r="S49" s="6">
        <v>21</v>
      </c>
      <c r="T49" s="6">
        <v>17</v>
      </c>
      <c r="U49" s="6">
        <v>14</v>
      </c>
      <c r="V49" s="6">
        <v>11</v>
      </c>
      <c r="W49" s="6">
        <v>16</v>
      </c>
      <c r="X49" s="6">
        <v>22</v>
      </c>
      <c r="Y49" s="6">
        <v>23</v>
      </c>
      <c r="Z49" s="6">
        <v>21</v>
      </c>
      <c r="AA49" s="6">
        <v>23</v>
      </c>
    </row>
    <row r="50" spans="1:30" ht="12.75" customHeight="1" x14ac:dyDescent="0.2">
      <c r="B50" s="1" t="s">
        <v>61</v>
      </c>
      <c r="C50" s="1" t="s">
        <v>11</v>
      </c>
      <c r="D50" s="1" t="s">
        <v>64</v>
      </c>
      <c r="F50" s="1" t="s">
        <v>65</v>
      </c>
      <c r="H50" s="1">
        <v>17</v>
      </c>
      <c r="I50" s="1">
        <v>11</v>
      </c>
      <c r="J50" s="1">
        <v>13</v>
      </c>
      <c r="K50" s="1">
        <v>10</v>
      </c>
      <c r="L50" s="1">
        <v>9</v>
      </c>
      <c r="M50" s="1">
        <v>9</v>
      </c>
      <c r="N50" s="1">
        <v>11</v>
      </c>
      <c r="O50" s="6">
        <v>10</v>
      </c>
      <c r="P50" s="6">
        <v>8</v>
      </c>
      <c r="Q50" s="6">
        <v>9</v>
      </c>
      <c r="R50" s="6">
        <v>7</v>
      </c>
      <c r="S50" s="6">
        <v>4</v>
      </c>
      <c r="T50" s="6">
        <v>3</v>
      </c>
      <c r="U50" s="6"/>
      <c r="V50" s="6"/>
      <c r="W50" s="6"/>
      <c r="X50" s="6"/>
      <c r="Y50" s="6"/>
      <c r="Z50" s="6"/>
      <c r="AA50" s="6"/>
    </row>
    <row r="51" spans="1:30" ht="12.75" customHeight="1" x14ac:dyDescent="0.2">
      <c r="B51" s="1" t="s">
        <v>61</v>
      </c>
      <c r="C51" s="1" t="s">
        <v>11</v>
      </c>
      <c r="D51" s="1" t="s">
        <v>66</v>
      </c>
      <c r="F51" s="1" t="s">
        <v>67</v>
      </c>
      <c r="H51" s="1">
        <v>211</v>
      </c>
      <c r="I51" s="1">
        <v>235</v>
      </c>
      <c r="J51" s="1">
        <v>287</v>
      </c>
      <c r="K51" s="1">
        <v>308</v>
      </c>
      <c r="L51" s="1">
        <v>291</v>
      </c>
      <c r="M51" s="1">
        <v>288</v>
      </c>
      <c r="N51" s="1">
        <v>260</v>
      </c>
      <c r="O51" s="6">
        <v>245</v>
      </c>
      <c r="P51" s="6">
        <v>214</v>
      </c>
      <c r="Q51" s="6">
        <v>197</v>
      </c>
      <c r="R51" s="6">
        <v>189</v>
      </c>
      <c r="S51" s="6">
        <v>173</v>
      </c>
      <c r="T51" s="6">
        <v>150</v>
      </c>
      <c r="U51" s="6">
        <v>148</v>
      </c>
      <c r="V51" s="6">
        <v>146</v>
      </c>
      <c r="W51" s="6">
        <v>136</v>
      </c>
      <c r="X51" s="6">
        <v>115</v>
      </c>
      <c r="Y51" s="6">
        <v>85</v>
      </c>
      <c r="Z51" s="6">
        <v>49</v>
      </c>
      <c r="AA51" s="6">
        <v>2</v>
      </c>
    </row>
    <row r="52" spans="1:30" ht="12.75" customHeight="1" x14ac:dyDescent="0.2">
      <c r="B52" s="1" t="s">
        <v>61</v>
      </c>
      <c r="C52" s="1" t="s">
        <v>11</v>
      </c>
      <c r="D52" s="1" t="s">
        <v>68</v>
      </c>
      <c r="F52" s="1" t="s">
        <v>69</v>
      </c>
      <c r="H52" s="1">
        <v>64</v>
      </c>
      <c r="I52" s="1">
        <v>86</v>
      </c>
      <c r="J52" s="1">
        <v>114</v>
      </c>
      <c r="K52" s="1">
        <v>126</v>
      </c>
      <c r="L52" s="1">
        <v>110</v>
      </c>
      <c r="M52" s="1">
        <v>119</v>
      </c>
      <c r="N52" s="1">
        <v>118</v>
      </c>
      <c r="O52" s="6">
        <v>133</v>
      </c>
      <c r="P52" s="6">
        <v>127</v>
      </c>
      <c r="Q52" s="6">
        <v>128</v>
      </c>
      <c r="R52" s="6">
        <v>109</v>
      </c>
      <c r="S52" s="6">
        <v>99</v>
      </c>
      <c r="T52" s="6">
        <v>93</v>
      </c>
      <c r="U52" s="6">
        <v>95</v>
      </c>
      <c r="V52" s="6">
        <v>98</v>
      </c>
      <c r="W52" s="6">
        <v>106</v>
      </c>
      <c r="X52" s="6">
        <v>114</v>
      </c>
      <c r="Y52" s="6">
        <v>117</v>
      </c>
      <c r="Z52" s="6">
        <v>147</v>
      </c>
      <c r="AA52" s="6">
        <v>158</v>
      </c>
    </row>
    <row r="53" spans="1:30" ht="12.75" customHeight="1" x14ac:dyDescent="0.2">
      <c r="N53" s="1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30" x14ac:dyDescent="0.2">
      <c r="A54" s="7"/>
      <c r="B54" s="8" t="s">
        <v>70</v>
      </c>
      <c r="C54" s="7"/>
      <c r="D54" s="7"/>
      <c r="E54" s="7"/>
      <c r="F54" s="7"/>
      <c r="N54" s="1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30" ht="12.75" customHeight="1" x14ac:dyDescent="0.2">
      <c r="B55" s="1" t="s">
        <v>71</v>
      </c>
      <c r="C55" s="1" t="s">
        <v>11</v>
      </c>
      <c r="D55" s="1" t="s">
        <v>72</v>
      </c>
      <c r="F55" s="1" t="s">
        <v>73</v>
      </c>
      <c r="G55" s="7"/>
      <c r="H55" s="7"/>
      <c r="I55" s="7"/>
      <c r="J55" s="7"/>
      <c r="K55" s="7">
        <v>3</v>
      </c>
      <c r="L55" s="7">
        <v>4</v>
      </c>
      <c r="M55" s="1">
        <v>2</v>
      </c>
      <c r="N55" s="1">
        <v>3</v>
      </c>
      <c r="O55" s="6">
        <v>7</v>
      </c>
      <c r="P55" s="6">
        <v>5</v>
      </c>
      <c r="Q55" s="6">
        <v>9</v>
      </c>
      <c r="R55" s="6">
        <v>20</v>
      </c>
      <c r="S55" s="6">
        <v>16</v>
      </c>
      <c r="T55" s="6">
        <v>5</v>
      </c>
      <c r="U55" s="6">
        <v>5</v>
      </c>
      <c r="V55" s="6">
        <v>8</v>
      </c>
      <c r="W55" s="6">
        <v>8</v>
      </c>
      <c r="X55" s="6">
        <v>7</v>
      </c>
      <c r="Y55" s="6">
        <v>13</v>
      </c>
      <c r="Z55" s="6">
        <v>7</v>
      </c>
      <c r="AA55" s="6">
        <v>8</v>
      </c>
    </row>
    <row r="56" spans="1:30" ht="12.75" customHeight="1" x14ac:dyDescent="0.2">
      <c r="B56" s="1" t="s">
        <v>71</v>
      </c>
      <c r="C56" s="1" t="s">
        <v>30</v>
      </c>
      <c r="D56" s="1" t="s">
        <v>72</v>
      </c>
      <c r="F56" s="1" t="s">
        <v>73</v>
      </c>
      <c r="H56" s="1">
        <v>129</v>
      </c>
      <c r="I56" s="1">
        <v>138</v>
      </c>
      <c r="J56" s="1">
        <v>149</v>
      </c>
      <c r="K56" s="1">
        <v>157</v>
      </c>
      <c r="L56" s="1">
        <v>196</v>
      </c>
      <c r="M56" s="1">
        <v>204</v>
      </c>
      <c r="N56" s="1">
        <v>204</v>
      </c>
      <c r="O56" s="6">
        <v>200</v>
      </c>
      <c r="P56" s="6">
        <v>226</v>
      </c>
      <c r="Q56" s="6">
        <v>223</v>
      </c>
      <c r="R56" s="6">
        <v>194</v>
      </c>
      <c r="S56" s="6">
        <v>166</v>
      </c>
      <c r="T56" s="6">
        <v>187</v>
      </c>
      <c r="U56" s="6">
        <v>161</v>
      </c>
      <c r="V56" s="6">
        <v>202</v>
      </c>
      <c r="W56" s="6">
        <v>200</v>
      </c>
      <c r="X56" s="6">
        <v>166</v>
      </c>
      <c r="Y56" s="6">
        <v>156</v>
      </c>
      <c r="Z56" s="6">
        <v>149</v>
      </c>
      <c r="AA56" s="6">
        <v>127</v>
      </c>
    </row>
    <row r="57" spans="1:30" ht="12.75" customHeight="1" x14ac:dyDescent="0.2">
      <c r="B57" s="1" t="s">
        <v>71</v>
      </c>
      <c r="C57" s="1" t="s">
        <v>30</v>
      </c>
      <c r="D57" s="1" t="s">
        <v>81</v>
      </c>
      <c r="F57" s="1" t="s">
        <v>82</v>
      </c>
      <c r="L57" s="1">
        <v>1</v>
      </c>
      <c r="M57" s="1">
        <v>1</v>
      </c>
      <c r="N57" s="1"/>
      <c r="O57" s="6"/>
      <c r="P57" s="6"/>
      <c r="Q57" s="6"/>
      <c r="R57" s="6"/>
      <c r="S57" s="6"/>
      <c r="T57" s="6"/>
      <c r="U57" s="6"/>
      <c r="V57" s="6">
        <v>1</v>
      </c>
      <c r="W57" s="6">
        <v>2</v>
      </c>
      <c r="X57" s="6">
        <v>1</v>
      </c>
      <c r="Y57" s="6"/>
      <c r="Z57" s="6"/>
      <c r="AA57" s="6"/>
    </row>
    <row r="58" spans="1:30" ht="12.75" customHeight="1" x14ac:dyDescent="0.2">
      <c r="B58" s="1" t="s">
        <v>71</v>
      </c>
      <c r="C58" s="1" t="s">
        <v>30</v>
      </c>
      <c r="D58" s="1" t="s">
        <v>74</v>
      </c>
      <c r="F58" s="1" t="s">
        <v>75</v>
      </c>
      <c r="H58" s="1">
        <v>103</v>
      </c>
      <c r="I58" s="1">
        <v>116</v>
      </c>
      <c r="J58" s="1">
        <v>111</v>
      </c>
      <c r="K58" s="1">
        <v>128</v>
      </c>
      <c r="L58" s="1">
        <v>114</v>
      </c>
      <c r="M58" s="1">
        <v>125</v>
      </c>
      <c r="N58" s="1">
        <v>123</v>
      </c>
      <c r="O58" s="6">
        <v>118</v>
      </c>
      <c r="P58" s="6">
        <v>110</v>
      </c>
      <c r="Q58" s="6">
        <v>83</v>
      </c>
      <c r="R58" s="6">
        <v>73</v>
      </c>
      <c r="S58" s="6">
        <v>44</v>
      </c>
      <c r="T58" s="6">
        <v>53</v>
      </c>
      <c r="U58" s="6">
        <v>43</v>
      </c>
      <c r="V58" s="6">
        <v>45</v>
      </c>
      <c r="W58" s="6">
        <v>42</v>
      </c>
      <c r="X58" s="6">
        <v>28</v>
      </c>
      <c r="Y58" s="6">
        <v>21</v>
      </c>
      <c r="Z58" s="6">
        <v>4</v>
      </c>
      <c r="AA58" s="6"/>
    </row>
    <row r="59" spans="1:30" ht="12.75" customHeight="1" x14ac:dyDescent="0.2">
      <c r="B59" s="1" t="s">
        <v>71</v>
      </c>
      <c r="C59" s="1" t="s">
        <v>11</v>
      </c>
      <c r="D59" s="1" t="s">
        <v>77</v>
      </c>
      <c r="F59" s="1" t="s">
        <v>78</v>
      </c>
      <c r="J59" s="1">
        <v>1</v>
      </c>
      <c r="K59" s="1">
        <v>1</v>
      </c>
      <c r="L59" s="1">
        <v>1</v>
      </c>
      <c r="M59" s="1">
        <v>1</v>
      </c>
      <c r="N59" s="1">
        <v>1</v>
      </c>
      <c r="O59" s="6">
        <v>1</v>
      </c>
      <c r="P59" s="6">
        <v>1</v>
      </c>
      <c r="Q59" s="6">
        <v>1</v>
      </c>
      <c r="R59" s="6"/>
      <c r="S59" s="6"/>
      <c r="T59" s="6">
        <v>1</v>
      </c>
      <c r="U59" s="6"/>
      <c r="V59" s="6"/>
      <c r="W59" s="6"/>
      <c r="X59" s="6">
        <v>1</v>
      </c>
      <c r="Y59" s="6"/>
      <c r="Z59" s="6"/>
      <c r="AA59" s="6"/>
    </row>
    <row r="60" spans="1:30" ht="12.75" customHeight="1" x14ac:dyDescent="0.2">
      <c r="B60" s="1" t="s">
        <v>71</v>
      </c>
      <c r="C60" s="1" t="s">
        <v>30</v>
      </c>
      <c r="D60" s="1" t="s">
        <v>77</v>
      </c>
      <c r="F60" s="1" t="s">
        <v>78</v>
      </c>
      <c r="H60" s="1">
        <v>12</v>
      </c>
      <c r="I60" s="1">
        <v>22</v>
      </c>
      <c r="J60" s="1">
        <v>22</v>
      </c>
      <c r="K60" s="1">
        <v>23</v>
      </c>
      <c r="L60" s="1">
        <v>26</v>
      </c>
      <c r="M60" s="1">
        <v>29</v>
      </c>
      <c r="N60" s="1">
        <v>26</v>
      </c>
      <c r="O60" s="6">
        <v>25</v>
      </c>
      <c r="P60" s="6">
        <v>25</v>
      </c>
      <c r="Q60" s="6">
        <v>22</v>
      </c>
      <c r="R60" s="6">
        <v>11</v>
      </c>
      <c r="S60" s="6">
        <v>16</v>
      </c>
      <c r="T60" s="6">
        <v>12</v>
      </c>
      <c r="U60" s="6">
        <v>11</v>
      </c>
      <c r="V60" s="6">
        <v>8</v>
      </c>
      <c r="W60" s="6">
        <v>9</v>
      </c>
      <c r="X60" s="6">
        <v>14</v>
      </c>
      <c r="Y60" s="6">
        <v>7</v>
      </c>
      <c r="Z60" s="6">
        <v>1</v>
      </c>
      <c r="AA60" s="6"/>
    </row>
    <row r="61" spans="1:30" ht="12.75" customHeight="1" x14ac:dyDescent="0.2">
      <c r="B61" s="1" t="s">
        <v>71</v>
      </c>
      <c r="C61" s="1" t="s">
        <v>30</v>
      </c>
      <c r="D61" s="1" t="s">
        <v>79</v>
      </c>
      <c r="F61" s="1" t="s">
        <v>80</v>
      </c>
      <c r="G61" s="1" t="s">
        <v>26</v>
      </c>
      <c r="N61" s="1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>
        <v>3</v>
      </c>
      <c r="AA61" s="6">
        <v>4</v>
      </c>
      <c r="AD61" s="33" t="s">
        <v>370</v>
      </c>
    </row>
    <row r="62" spans="1:30" ht="12.75" customHeight="1" x14ac:dyDescent="0.2">
      <c r="B62" s="1" t="s">
        <v>83</v>
      </c>
      <c r="C62" s="1" t="s">
        <v>30</v>
      </c>
      <c r="D62" s="1" t="s">
        <v>84</v>
      </c>
      <c r="F62" s="1" t="s">
        <v>85</v>
      </c>
      <c r="H62" s="1">
        <v>16</v>
      </c>
      <c r="I62" s="1">
        <v>13</v>
      </c>
      <c r="J62" s="1">
        <v>11</v>
      </c>
      <c r="K62" s="1">
        <v>19</v>
      </c>
      <c r="L62" s="1">
        <v>28</v>
      </c>
      <c r="M62" s="1">
        <v>26</v>
      </c>
      <c r="N62" s="1">
        <v>22</v>
      </c>
      <c r="O62" s="6">
        <v>26</v>
      </c>
      <c r="P62" s="6">
        <v>21</v>
      </c>
      <c r="Q62" s="6">
        <v>14</v>
      </c>
      <c r="R62" s="6">
        <v>5</v>
      </c>
      <c r="S62" s="6"/>
      <c r="T62" s="6"/>
      <c r="U62" s="6"/>
      <c r="V62" s="6"/>
      <c r="W62" s="6"/>
      <c r="X62" s="6"/>
      <c r="Y62" s="6"/>
      <c r="Z62" s="6"/>
      <c r="AA62" s="6"/>
    </row>
    <row r="63" spans="1:30" ht="12.75" customHeight="1" x14ac:dyDescent="0.2">
      <c r="B63" s="1" t="s">
        <v>83</v>
      </c>
      <c r="C63" s="1" t="s">
        <v>11</v>
      </c>
      <c r="D63" s="1" t="s">
        <v>86</v>
      </c>
      <c r="F63" s="1" t="s">
        <v>83</v>
      </c>
      <c r="I63" s="1">
        <v>1</v>
      </c>
      <c r="N63" s="1"/>
      <c r="O63" s="6"/>
      <c r="P63" s="6"/>
      <c r="Q63" s="6"/>
      <c r="R63" s="6">
        <v>1</v>
      </c>
      <c r="S63" s="6">
        <v>1</v>
      </c>
      <c r="T63" s="6">
        <v>1</v>
      </c>
      <c r="U63" s="6"/>
      <c r="V63" s="6"/>
      <c r="W63" s="6"/>
      <c r="X63" s="6">
        <v>1</v>
      </c>
      <c r="Y63" s="6">
        <v>1</v>
      </c>
      <c r="Z63" s="6">
        <v>1</v>
      </c>
      <c r="AA63" s="6"/>
    </row>
    <row r="64" spans="1:30" ht="12.75" customHeight="1" x14ac:dyDescent="0.2">
      <c r="B64" s="1" t="s">
        <v>83</v>
      </c>
      <c r="C64" s="1" t="s">
        <v>30</v>
      </c>
      <c r="D64" s="1" t="s">
        <v>86</v>
      </c>
      <c r="F64" s="1" t="s">
        <v>83</v>
      </c>
      <c r="H64" s="1">
        <v>13</v>
      </c>
      <c r="I64" s="1">
        <v>10</v>
      </c>
      <c r="J64" s="1">
        <v>9</v>
      </c>
      <c r="K64" s="1">
        <v>19</v>
      </c>
      <c r="L64" s="1">
        <v>21</v>
      </c>
      <c r="M64" s="1">
        <v>20</v>
      </c>
      <c r="N64" s="1">
        <v>20</v>
      </c>
      <c r="O64" s="6">
        <v>29</v>
      </c>
      <c r="P64" s="6">
        <v>23</v>
      </c>
      <c r="Q64" s="6">
        <v>23</v>
      </c>
      <c r="R64" s="6">
        <v>27</v>
      </c>
      <c r="S64" s="6">
        <v>20</v>
      </c>
      <c r="T64" s="6">
        <v>14</v>
      </c>
      <c r="U64" s="6">
        <v>20</v>
      </c>
      <c r="V64" s="6">
        <v>20</v>
      </c>
      <c r="W64" s="6">
        <v>15</v>
      </c>
      <c r="X64" s="6">
        <v>15</v>
      </c>
      <c r="Y64" s="6">
        <v>16</v>
      </c>
      <c r="Z64" s="6">
        <v>13</v>
      </c>
      <c r="AA64" s="6">
        <v>18</v>
      </c>
    </row>
    <row r="65" spans="1:30" ht="12.75" customHeight="1" x14ac:dyDescent="0.2">
      <c r="B65" s="1" t="s">
        <v>83</v>
      </c>
      <c r="C65" s="1" t="s">
        <v>30</v>
      </c>
      <c r="D65" s="1" t="s">
        <v>87</v>
      </c>
      <c r="F65" s="7" t="s">
        <v>88</v>
      </c>
      <c r="G65" s="1" t="s">
        <v>26</v>
      </c>
      <c r="N65" s="1"/>
      <c r="O65" s="6">
        <v>1</v>
      </c>
      <c r="P65" s="6"/>
      <c r="Q65" s="6"/>
      <c r="R65" s="6"/>
      <c r="S65" s="6"/>
      <c r="T65" s="6">
        <v>1</v>
      </c>
      <c r="U65" s="6">
        <v>2</v>
      </c>
      <c r="V65" s="6">
        <v>1</v>
      </c>
      <c r="W65" s="6">
        <v>1</v>
      </c>
      <c r="X65" s="6">
        <v>1</v>
      </c>
      <c r="Y65" s="6"/>
      <c r="Z65" s="6">
        <v>1</v>
      </c>
      <c r="AA65" s="6"/>
    </row>
    <row r="66" spans="1:30" ht="12.75" customHeight="1" x14ac:dyDescent="0.2">
      <c r="B66" s="1" t="s">
        <v>89</v>
      </c>
      <c r="C66" s="1" t="s">
        <v>30</v>
      </c>
      <c r="D66" s="1" t="s">
        <v>416</v>
      </c>
      <c r="F66" s="7" t="s">
        <v>420</v>
      </c>
      <c r="H66" s="1">
        <v>9</v>
      </c>
      <c r="I66" s="1">
        <v>7</v>
      </c>
      <c r="J66" s="1">
        <v>9</v>
      </c>
      <c r="K66" s="1">
        <v>7</v>
      </c>
      <c r="L66" s="1">
        <v>1</v>
      </c>
      <c r="N66" s="1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30" ht="12.75" customHeight="1" x14ac:dyDescent="0.2">
      <c r="B67" s="1" t="s">
        <v>89</v>
      </c>
      <c r="C67" s="1" t="s">
        <v>11</v>
      </c>
      <c r="D67" s="1" t="s">
        <v>90</v>
      </c>
      <c r="F67" s="1" t="s">
        <v>89</v>
      </c>
      <c r="N67" s="1"/>
      <c r="O67" s="6"/>
      <c r="P67" s="6"/>
      <c r="Q67" s="6"/>
      <c r="R67" s="6"/>
      <c r="S67" s="6"/>
      <c r="T67" s="6">
        <v>1</v>
      </c>
      <c r="U67" s="6"/>
      <c r="V67" s="6">
        <v>1</v>
      </c>
      <c r="W67" s="6"/>
      <c r="X67" s="6"/>
      <c r="Y67" s="6">
        <v>1</v>
      </c>
      <c r="Z67" s="6">
        <v>1</v>
      </c>
      <c r="AA67" s="6"/>
    </row>
    <row r="68" spans="1:30" ht="12.75" customHeight="1" x14ac:dyDescent="0.2">
      <c r="B68" s="1" t="s">
        <v>89</v>
      </c>
      <c r="C68" s="1" t="s">
        <v>30</v>
      </c>
      <c r="D68" s="1" t="s">
        <v>90</v>
      </c>
      <c r="F68" s="1" t="s">
        <v>89</v>
      </c>
      <c r="H68" s="1">
        <v>7</v>
      </c>
      <c r="I68" s="1">
        <v>8</v>
      </c>
      <c r="J68" s="1">
        <v>8</v>
      </c>
      <c r="K68" s="1">
        <v>10</v>
      </c>
      <c r="L68" s="1">
        <v>16</v>
      </c>
      <c r="M68" s="1">
        <v>25</v>
      </c>
      <c r="N68" s="1">
        <v>33</v>
      </c>
      <c r="O68" s="6">
        <v>32</v>
      </c>
      <c r="P68" s="6">
        <v>33</v>
      </c>
      <c r="Q68" s="6">
        <v>29</v>
      </c>
      <c r="R68" s="6">
        <v>24</v>
      </c>
      <c r="S68" s="6">
        <v>22</v>
      </c>
      <c r="T68" s="6">
        <v>14</v>
      </c>
      <c r="U68" s="6">
        <v>18</v>
      </c>
      <c r="V68" s="6">
        <v>16</v>
      </c>
      <c r="W68" s="6">
        <v>20</v>
      </c>
      <c r="X68" s="6">
        <v>21</v>
      </c>
      <c r="Y68" s="6">
        <v>21</v>
      </c>
      <c r="Z68" s="6">
        <v>18</v>
      </c>
      <c r="AA68" s="6">
        <v>18</v>
      </c>
    </row>
    <row r="69" spans="1:30" ht="12.75" customHeight="1" x14ac:dyDescent="0.2">
      <c r="B69" s="1" t="s">
        <v>91</v>
      </c>
      <c r="C69" s="1" t="s">
        <v>11</v>
      </c>
      <c r="D69" s="1" t="s">
        <v>92</v>
      </c>
      <c r="F69" s="1" t="s">
        <v>91</v>
      </c>
      <c r="G69" s="1" t="s">
        <v>26</v>
      </c>
      <c r="N69" s="1"/>
      <c r="O69" s="6"/>
      <c r="P69" s="6">
        <v>1</v>
      </c>
      <c r="Q69" s="6">
        <v>1</v>
      </c>
      <c r="R69" s="6">
        <v>3</v>
      </c>
      <c r="S69" s="6">
        <v>2</v>
      </c>
      <c r="T69" s="6">
        <v>2</v>
      </c>
      <c r="U69" s="6"/>
      <c r="V69" s="6"/>
      <c r="W69" s="6">
        <v>1</v>
      </c>
      <c r="X69" s="6">
        <v>1</v>
      </c>
      <c r="Y69" s="6">
        <v>1</v>
      </c>
      <c r="Z69" s="6">
        <v>1</v>
      </c>
      <c r="AA69" s="6">
        <v>0</v>
      </c>
    </row>
    <row r="70" spans="1:30" ht="12.75" customHeight="1" x14ac:dyDescent="0.2">
      <c r="B70" s="1" t="s">
        <v>91</v>
      </c>
      <c r="C70" s="1" t="s">
        <v>30</v>
      </c>
      <c r="D70" s="1" t="s">
        <v>92</v>
      </c>
      <c r="F70" s="1" t="s">
        <v>91</v>
      </c>
      <c r="H70" s="1">
        <v>9</v>
      </c>
      <c r="I70" s="1">
        <v>6</v>
      </c>
      <c r="J70" s="1">
        <v>11</v>
      </c>
      <c r="K70" s="1">
        <v>17</v>
      </c>
      <c r="L70" s="1">
        <v>18</v>
      </c>
      <c r="M70" s="1">
        <v>20</v>
      </c>
      <c r="N70" s="1">
        <v>18</v>
      </c>
      <c r="O70" s="6">
        <v>13</v>
      </c>
      <c r="P70" s="6">
        <v>14</v>
      </c>
      <c r="Q70" s="6">
        <v>16</v>
      </c>
      <c r="R70" s="6">
        <v>11</v>
      </c>
      <c r="S70" s="6">
        <v>9</v>
      </c>
      <c r="T70" s="6">
        <v>6</v>
      </c>
      <c r="U70" s="6">
        <v>9</v>
      </c>
      <c r="V70" s="6">
        <v>9</v>
      </c>
      <c r="W70" s="6">
        <v>11</v>
      </c>
      <c r="X70" s="6">
        <v>10</v>
      </c>
      <c r="Y70" s="6">
        <v>16</v>
      </c>
      <c r="Z70" s="6">
        <v>14</v>
      </c>
      <c r="AA70" s="6">
        <v>11</v>
      </c>
    </row>
    <row r="71" spans="1:30" ht="12.75" customHeight="1" x14ac:dyDescent="0.2">
      <c r="B71" s="1" t="s">
        <v>91</v>
      </c>
      <c r="C71" s="1" t="s">
        <v>30</v>
      </c>
      <c r="D71" s="1" t="s">
        <v>93</v>
      </c>
      <c r="F71" s="7" t="s">
        <v>94</v>
      </c>
      <c r="H71" s="1">
        <v>17</v>
      </c>
      <c r="I71" s="1">
        <v>14</v>
      </c>
      <c r="J71" s="1">
        <v>16</v>
      </c>
      <c r="K71" s="1">
        <v>22</v>
      </c>
      <c r="L71" s="1">
        <v>25</v>
      </c>
      <c r="M71" s="1">
        <v>32</v>
      </c>
      <c r="N71" s="1">
        <v>30</v>
      </c>
      <c r="O71" s="6">
        <v>31</v>
      </c>
      <c r="P71" s="6">
        <v>32</v>
      </c>
      <c r="Q71" s="6">
        <v>22</v>
      </c>
      <c r="R71" s="6">
        <v>16</v>
      </c>
      <c r="S71" s="6">
        <v>22</v>
      </c>
      <c r="T71" s="6">
        <v>19</v>
      </c>
      <c r="U71" s="6">
        <v>18</v>
      </c>
      <c r="V71" s="6">
        <v>11</v>
      </c>
      <c r="W71" s="6">
        <v>7</v>
      </c>
      <c r="X71" s="6">
        <v>9</v>
      </c>
      <c r="Y71" s="6">
        <v>7</v>
      </c>
      <c r="Z71" s="6">
        <v>13</v>
      </c>
      <c r="AA71" s="6">
        <v>9</v>
      </c>
    </row>
    <row r="72" spans="1:30" ht="12.75" customHeight="1" x14ac:dyDescent="0.2">
      <c r="N72" s="1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30" ht="12.75" customHeight="1" x14ac:dyDescent="0.2">
      <c r="B73" s="1" t="s">
        <v>95</v>
      </c>
      <c r="C73" s="1" t="s">
        <v>11</v>
      </c>
      <c r="D73" s="1" t="s">
        <v>96</v>
      </c>
      <c r="F73" s="1" t="s">
        <v>97</v>
      </c>
      <c r="M73" s="1">
        <v>1</v>
      </c>
      <c r="N73" s="1">
        <v>1</v>
      </c>
      <c r="O73" s="6"/>
      <c r="P73" s="6"/>
      <c r="Q73" s="6"/>
      <c r="R73" s="6"/>
      <c r="S73" s="6"/>
      <c r="T73" s="6"/>
      <c r="U73" s="6"/>
      <c r="V73" s="6">
        <v>1</v>
      </c>
      <c r="W73" s="6">
        <v>1</v>
      </c>
      <c r="X73" s="6">
        <v>1</v>
      </c>
      <c r="Y73" s="6"/>
      <c r="Z73" s="6"/>
      <c r="AA73" s="6"/>
      <c r="AD73" s="33" t="s">
        <v>363</v>
      </c>
    </row>
    <row r="74" spans="1:30" ht="12.75" customHeight="1" x14ac:dyDescent="0.2">
      <c r="B74" s="1" t="s">
        <v>95</v>
      </c>
      <c r="C74" s="1" t="s">
        <v>30</v>
      </c>
      <c r="D74" s="1" t="s">
        <v>96</v>
      </c>
      <c r="F74" s="1" t="s">
        <v>97</v>
      </c>
      <c r="L74" s="1">
        <v>2</v>
      </c>
      <c r="M74" s="1">
        <v>3</v>
      </c>
      <c r="N74" s="1">
        <v>2</v>
      </c>
      <c r="O74" s="6">
        <v>1</v>
      </c>
      <c r="P74" s="6">
        <v>1</v>
      </c>
      <c r="Q74" s="6"/>
      <c r="R74" s="6"/>
      <c r="S74" s="6">
        <v>2</v>
      </c>
      <c r="T74" s="6">
        <v>1</v>
      </c>
      <c r="U74" s="6">
        <v>2</v>
      </c>
      <c r="V74" s="6">
        <v>1</v>
      </c>
      <c r="W74" s="6">
        <v>1</v>
      </c>
      <c r="X74" s="6">
        <v>2</v>
      </c>
      <c r="Y74" s="6">
        <v>2</v>
      </c>
      <c r="Z74" s="6"/>
      <c r="AA74" s="6">
        <v>1</v>
      </c>
      <c r="AD74" s="33" t="s">
        <v>363</v>
      </c>
    </row>
    <row r="75" spans="1:30" ht="12.75" customHeight="1" x14ac:dyDescent="0.2">
      <c r="B75" s="22" t="s">
        <v>95</v>
      </c>
      <c r="C75" s="22" t="s">
        <v>30</v>
      </c>
      <c r="D75" s="22" t="s">
        <v>98</v>
      </c>
      <c r="E75" s="22"/>
      <c r="F75" s="22" t="s">
        <v>99</v>
      </c>
      <c r="H75" s="1">
        <v>1</v>
      </c>
      <c r="I75" s="1">
        <v>2</v>
      </c>
      <c r="J75" s="1">
        <v>1</v>
      </c>
      <c r="K75" s="1">
        <v>3</v>
      </c>
      <c r="L75" s="1">
        <v>1</v>
      </c>
      <c r="N75" s="1"/>
      <c r="O75" s="6">
        <v>1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30" ht="12.75" customHeight="1" x14ac:dyDescent="0.2">
      <c r="B76" s="1" t="s">
        <v>95</v>
      </c>
      <c r="C76" s="1" t="s">
        <v>11</v>
      </c>
      <c r="D76" s="1" t="s">
        <v>100</v>
      </c>
      <c r="F76" s="1" t="s">
        <v>101</v>
      </c>
      <c r="H76" s="1">
        <v>172</v>
      </c>
      <c r="I76" s="1">
        <v>179</v>
      </c>
      <c r="J76" s="1">
        <v>207</v>
      </c>
      <c r="K76" s="1">
        <v>185</v>
      </c>
      <c r="L76" s="1">
        <v>208</v>
      </c>
      <c r="M76" s="1">
        <v>255</v>
      </c>
      <c r="N76" s="1">
        <v>261</v>
      </c>
      <c r="O76" s="6">
        <v>319</v>
      </c>
      <c r="P76" s="6">
        <v>366</v>
      </c>
      <c r="Q76" s="6">
        <v>357</v>
      </c>
      <c r="R76" s="6">
        <v>315</v>
      </c>
      <c r="S76" s="6">
        <v>285</v>
      </c>
      <c r="T76" s="6">
        <v>297</v>
      </c>
      <c r="U76" s="6">
        <v>284</v>
      </c>
      <c r="V76" s="6">
        <v>352</v>
      </c>
      <c r="W76" s="6">
        <v>329</v>
      </c>
      <c r="X76" s="6">
        <v>331</v>
      </c>
      <c r="Y76" s="6">
        <v>363</v>
      </c>
      <c r="Z76" s="6">
        <v>367</v>
      </c>
      <c r="AA76" s="6">
        <v>372</v>
      </c>
    </row>
    <row r="77" spans="1:30" ht="12.75" customHeight="1" x14ac:dyDescent="0.2">
      <c r="N77" s="1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30" ht="12.75" customHeight="1" thickBot="1" x14ac:dyDescent="0.25">
      <c r="F78" s="1" t="s">
        <v>102</v>
      </c>
      <c r="H78" s="1">
        <v>72</v>
      </c>
      <c r="I78" s="1">
        <v>89</v>
      </c>
      <c r="J78" s="1">
        <v>114</v>
      </c>
      <c r="K78" s="1">
        <v>141</v>
      </c>
      <c r="L78" s="1">
        <v>143</v>
      </c>
      <c r="M78" s="6">
        <v>139</v>
      </c>
      <c r="N78" s="6">
        <v>136</v>
      </c>
      <c r="O78" s="6">
        <v>107</v>
      </c>
      <c r="P78" s="6">
        <v>136</v>
      </c>
      <c r="Q78" s="6">
        <v>134</v>
      </c>
      <c r="R78" s="6">
        <v>130</v>
      </c>
      <c r="S78" s="6">
        <v>112</v>
      </c>
      <c r="T78" s="6">
        <v>124</v>
      </c>
      <c r="U78" s="6">
        <v>133</v>
      </c>
      <c r="V78" s="6">
        <v>152</v>
      </c>
      <c r="W78" s="6">
        <v>144</v>
      </c>
      <c r="X78" s="6">
        <v>68</v>
      </c>
      <c r="Y78" s="6">
        <v>68</v>
      </c>
      <c r="Z78" s="6">
        <v>55</v>
      </c>
      <c r="AA78" s="6">
        <v>46</v>
      </c>
    </row>
    <row r="79" spans="1:30" ht="12.75" customHeight="1" thickTop="1" x14ac:dyDescent="0.2">
      <c r="A79" s="9" t="s">
        <v>103</v>
      </c>
      <c r="B79" s="10"/>
      <c r="D79" s="10"/>
      <c r="E79" s="10"/>
      <c r="F79" s="9"/>
      <c r="H79" s="11">
        <f t="shared" ref="H79:AA79" si="0">SUM(H5:H76)</f>
        <v>2237</v>
      </c>
      <c r="I79" s="11">
        <f t="shared" ref="I79" si="1">SUM(I5:I76)</f>
        <v>2271</v>
      </c>
      <c r="J79" s="11">
        <f t="shared" ref="J79" si="2">SUM(J5:J76)</f>
        <v>2523</v>
      </c>
      <c r="K79" s="11">
        <f t="shared" si="0"/>
        <v>2675</v>
      </c>
      <c r="L79" s="11">
        <f t="shared" si="0"/>
        <v>2732</v>
      </c>
      <c r="M79" s="11">
        <f t="shared" si="0"/>
        <v>2843</v>
      </c>
      <c r="N79" s="11">
        <f t="shared" si="0"/>
        <v>2889</v>
      </c>
      <c r="O79" s="11">
        <f t="shared" si="0"/>
        <v>2843</v>
      </c>
      <c r="P79" s="11">
        <f t="shared" si="0"/>
        <v>2837</v>
      </c>
      <c r="Q79" s="11">
        <f t="shared" si="0"/>
        <v>2806</v>
      </c>
      <c r="R79" s="11">
        <f t="shared" si="0"/>
        <v>2645</v>
      </c>
      <c r="S79" s="11">
        <f t="shared" si="0"/>
        <v>2380</v>
      </c>
      <c r="T79" s="11">
        <f t="shared" si="0"/>
        <v>2225</v>
      </c>
      <c r="U79" s="11">
        <f t="shared" si="0"/>
        <v>2217</v>
      </c>
      <c r="V79" s="11">
        <f t="shared" si="0"/>
        <v>2324</v>
      </c>
      <c r="W79" s="11">
        <f t="shared" si="0"/>
        <v>2291</v>
      </c>
      <c r="X79" s="11">
        <f t="shared" si="0"/>
        <v>2161</v>
      </c>
      <c r="Y79" s="11">
        <f t="shared" si="0"/>
        <v>2121</v>
      </c>
      <c r="Z79" s="11">
        <f t="shared" si="0"/>
        <v>2030</v>
      </c>
      <c r="AA79" s="11">
        <f t="shared" si="0"/>
        <v>1899</v>
      </c>
    </row>
    <row r="80" spans="1:30" ht="12.75" customHeight="1" x14ac:dyDescent="0.2">
      <c r="N80" s="1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37" ht="12.75" customHeight="1" x14ac:dyDescent="0.2">
      <c r="A81" s="5" t="s">
        <v>104</v>
      </c>
      <c r="N81" s="1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37" ht="12.75" customHeight="1" x14ac:dyDescent="0.2">
      <c r="B82" s="1" t="s">
        <v>32</v>
      </c>
      <c r="C82" s="1" t="s">
        <v>11</v>
      </c>
      <c r="D82" s="1" t="s">
        <v>105</v>
      </c>
      <c r="E82" s="1" t="s">
        <v>106</v>
      </c>
      <c r="F82" s="1" t="s">
        <v>107</v>
      </c>
      <c r="H82" s="1">
        <v>33</v>
      </c>
      <c r="I82" s="1">
        <v>43</v>
      </c>
      <c r="J82" s="1">
        <v>43</v>
      </c>
      <c r="K82" s="1">
        <v>49</v>
      </c>
      <c r="L82" s="1">
        <v>48</v>
      </c>
      <c r="M82" s="1">
        <v>41</v>
      </c>
      <c r="N82" s="1">
        <v>35</v>
      </c>
      <c r="O82" s="6">
        <v>37</v>
      </c>
      <c r="P82" s="6">
        <v>41</v>
      </c>
      <c r="Q82" s="6">
        <v>46</v>
      </c>
      <c r="R82" s="6">
        <v>53</v>
      </c>
      <c r="S82" s="6">
        <v>61</v>
      </c>
      <c r="T82" s="6">
        <v>95</v>
      </c>
      <c r="U82" s="6">
        <v>76</v>
      </c>
      <c r="V82" s="6">
        <v>83</v>
      </c>
      <c r="W82" s="6">
        <v>67</v>
      </c>
      <c r="X82" s="6">
        <v>63</v>
      </c>
      <c r="Y82" s="6">
        <v>65</v>
      </c>
      <c r="Z82" s="6">
        <v>53</v>
      </c>
      <c r="AA82" s="6">
        <v>71</v>
      </c>
      <c r="AC82" s="33" t="s">
        <v>371</v>
      </c>
    </row>
    <row r="83" spans="1:37" ht="12.75" customHeight="1" x14ac:dyDescent="0.2">
      <c r="B83" s="1" t="s">
        <v>32</v>
      </c>
      <c r="C83" s="1" t="s">
        <v>11</v>
      </c>
      <c r="D83" s="1" t="s">
        <v>105</v>
      </c>
      <c r="F83" s="1" t="s">
        <v>107</v>
      </c>
      <c r="H83" s="1">
        <v>29</v>
      </c>
      <c r="I83" s="1">
        <v>35</v>
      </c>
      <c r="J83" s="1">
        <v>39</v>
      </c>
      <c r="K83" s="1">
        <v>28</v>
      </c>
      <c r="L83" s="1">
        <v>24</v>
      </c>
      <c r="M83" s="1">
        <v>23</v>
      </c>
      <c r="N83" s="1">
        <v>18</v>
      </c>
      <c r="O83" s="6">
        <v>21</v>
      </c>
      <c r="P83" s="6">
        <v>12</v>
      </c>
      <c r="Q83" s="6">
        <v>14</v>
      </c>
      <c r="R83" s="6">
        <v>31</v>
      </c>
      <c r="S83" s="6">
        <v>44</v>
      </c>
      <c r="T83" s="6">
        <v>18</v>
      </c>
      <c r="U83" s="6">
        <v>32</v>
      </c>
      <c r="V83" s="6">
        <v>13</v>
      </c>
      <c r="W83" s="6">
        <v>33</v>
      </c>
      <c r="X83" s="6">
        <v>26</v>
      </c>
      <c r="Y83" s="6">
        <v>27</v>
      </c>
      <c r="Z83" s="6">
        <v>28</v>
      </c>
      <c r="AA83" s="6">
        <v>17</v>
      </c>
      <c r="AC83" s="33" t="s">
        <v>372</v>
      </c>
      <c r="AD83" s="33" t="s">
        <v>373</v>
      </c>
    </row>
    <row r="84" spans="1:37" ht="12" customHeight="1" x14ac:dyDescent="0.2">
      <c r="N84" s="1"/>
    </row>
    <row r="85" spans="1:37" ht="12.75" customHeight="1" x14ac:dyDescent="0.2">
      <c r="B85" s="1" t="s">
        <v>46</v>
      </c>
      <c r="C85" s="1" t="s">
        <v>11</v>
      </c>
      <c r="D85" s="1" t="s">
        <v>108</v>
      </c>
      <c r="E85" s="1" t="s">
        <v>106</v>
      </c>
      <c r="F85" s="1" t="s">
        <v>109</v>
      </c>
      <c r="H85" s="1">
        <v>1</v>
      </c>
      <c r="I85" s="1">
        <v>1</v>
      </c>
      <c r="K85" s="1">
        <v>1</v>
      </c>
      <c r="L85" s="1">
        <v>1</v>
      </c>
      <c r="M85" s="1">
        <v>2</v>
      </c>
      <c r="N85" s="1">
        <v>1</v>
      </c>
      <c r="O85" s="6">
        <v>3</v>
      </c>
      <c r="P85" s="6">
        <v>1</v>
      </c>
      <c r="Q85" s="6"/>
      <c r="R85" s="6">
        <v>1</v>
      </c>
      <c r="S85" s="6"/>
      <c r="T85" s="6">
        <v>2</v>
      </c>
      <c r="U85" s="6"/>
      <c r="V85" s="6">
        <v>3</v>
      </c>
      <c r="W85" s="6">
        <v>8</v>
      </c>
      <c r="X85" s="6">
        <v>5</v>
      </c>
      <c r="Y85" s="6">
        <v>3</v>
      </c>
      <c r="Z85" s="6">
        <v>6</v>
      </c>
      <c r="AA85" s="6">
        <v>4</v>
      </c>
    </row>
    <row r="86" spans="1:37" ht="12.75" customHeight="1" x14ac:dyDescent="0.2">
      <c r="B86" s="1" t="s">
        <v>46</v>
      </c>
      <c r="C86" s="1" t="s">
        <v>11</v>
      </c>
      <c r="D86" s="1" t="s">
        <v>108</v>
      </c>
      <c r="F86" s="1" t="s">
        <v>109</v>
      </c>
      <c r="H86" s="1">
        <v>1</v>
      </c>
      <c r="J86" s="1">
        <v>1</v>
      </c>
      <c r="K86" s="1">
        <v>1</v>
      </c>
      <c r="L86" s="1">
        <v>1</v>
      </c>
      <c r="N86" s="1"/>
      <c r="O86" s="6"/>
      <c r="P86" s="6"/>
      <c r="Q86" s="6">
        <v>2</v>
      </c>
      <c r="R86" s="6">
        <v>2</v>
      </c>
      <c r="S86" s="6">
        <v>2</v>
      </c>
      <c r="T86" s="6">
        <v>3</v>
      </c>
      <c r="U86" s="6">
        <v>5</v>
      </c>
      <c r="V86" s="6">
        <v>4</v>
      </c>
      <c r="W86" s="6">
        <v>4</v>
      </c>
      <c r="X86" s="6">
        <v>5</v>
      </c>
      <c r="Y86" s="6">
        <v>5</v>
      </c>
      <c r="Z86" s="6">
        <v>5</v>
      </c>
      <c r="AA86" s="6">
        <v>5</v>
      </c>
      <c r="AC86" s="33" t="s">
        <v>374</v>
      </c>
      <c r="AD86" s="33" t="s">
        <v>375</v>
      </c>
    </row>
    <row r="87" spans="1:37" ht="12.75" customHeight="1" x14ac:dyDescent="0.2">
      <c r="B87" s="1" t="s">
        <v>46</v>
      </c>
      <c r="C87" s="1" t="s">
        <v>11</v>
      </c>
      <c r="D87" s="1" t="s">
        <v>110</v>
      </c>
      <c r="E87" s="1" t="s">
        <v>106</v>
      </c>
      <c r="F87" s="1" t="s">
        <v>111</v>
      </c>
      <c r="J87" s="1">
        <v>4</v>
      </c>
      <c r="K87" s="1">
        <v>2</v>
      </c>
      <c r="M87" s="1">
        <v>2</v>
      </c>
      <c r="N87" s="1">
        <v>5</v>
      </c>
      <c r="O87" s="6">
        <v>5</v>
      </c>
      <c r="P87" s="6">
        <v>2</v>
      </c>
      <c r="Q87" s="6">
        <v>2</v>
      </c>
      <c r="R87" s="6">
        <v>2</v>
      </c>
      <c r="S87" s="6">
        <v>2</v>
      </c>
      <c r="T87" s="6">
        <v>5</v>
      </c>
      <c r="U87" s="6">
        <v>4</v>
      </c>
      <c r="V87" s="6">
        <v>5</v>
      </c>
      <c r="W87" s="6">
        <v>2</v>
      </c>
      <c r="X87" s="6">
        <v>1</v>
      </c>
      <c r="Y87" s="6"/>
      <c r="Z87" s="6"/>
      <c r="AA87" s="6"/>
    </row>
    <row r="88" spans="1:37" ht="12.75" customHeight="1" x14ac:dyDescent="0.2">
      <c r="B88" s="1" t="s">
        <v>46</v>
      </c>
      <c r="C88" s="1" t="s">
        <v>11</v>
      </c>
      <c r="D88" s="1" t="s">
        <v>110</v>
      </c>
      <c r="F88" s="1" t="s">
        <v>111</v>
      </c>
      <c r="H88" s="1">
        <v>2</v>
      </c>
      <c r="I88" s="1">
        <v>2</v>
      </c>
      <c r="J88" s="1">
        <v>2</v>
      </c>
      <c r="K88" s="1">
        <v>1</v>
      </c>
      <c r="L88" s="1">
        <v>2</v>
      </c>
      <c r="M88" s="1">
        <v>1</v>
      </c>
      <c r="N88" s="1"/>
      <c r="O88" s="6"/>
      <c r="P88" s="6">
        <v>2</v>
      </c>
      <c r="Q88" s="6">
        <v>3</v>
      </c>
      <c r="R88" s="6">
        <v>2</v>
      </c>
      <c r="S88" s="6">
        <v>3</v>
      </c>
      <c r="T88" s="6">
        <v>2</v>
      </c>
      <c r="U88" s="6">
        <v>3</v>
      </c>
      <c r="V88" s="6">
        <v>2</v>
      </c>
      <c r="W88" s="6"/>
      <c r="X88" s="6">
        <v>1</v>
      </c>
      <c r="Y88" s="6"/>
      <c r="Z88" s="6"/>
      <c r="AA88" s="6"/>
    </row>
    <row r="89" spans="1:37" ht="12.75" customHeight="1" x14ac:dyDescent="0.2">
      <c r="B89" s="1" t="s">
        <v>46</v>
      </c>
      <c r="C89" s="1" t="s">
        <v>11</v>
      </c>
      <c r="D89" s="1" t="s">
        <v>112</v>
      </c>
      <c r="E89" s="1" t="s">
        <v>106</v>
      </c>
      <c r="F89" s="1" t="s">
        <v>113</v>
      </c>
      <c r="H89" s="1">
        <v>7</v>
      </c>
      <c r="I89" s="1">
        <v>11</v>
      </c>
      <c r="J89" s="1">
        <v>6</v>
      </c>
      <c r="K89" s="1">
        <v>13</v>
      </c>
      <c r="L89" s="1">
        <v>12</v>
      </c>
      <c r="M89" s="1">
        <v>8</v>
      </c>
      <c r="N89" s="1">
        <v>10</v>
      </c>
      <c r="O89" s="6">
        <v>11</v>
      </c>
      <c r="P89" s="6">
        <v>6</v>
      </c>
      <c r="Q89" s="6">
        <v>8</v>
      </c>
      <c r="R89" s="6">
        <v>14</v>
      </c>
      <c r="S89" s="6">
        <v>23</v>
      </c>
      <c r="T89" s="6">
        <v>31</v>
      </c>
      <c r="U89" s="6">
        <v>25</v>
      </c>
      <c r="V89" s="6">
        <v>20</v>
      </c>
      <c r="W89" s="6">
        <v>18</v>
      </c>
      <c r="X89" s="6">
        <v>22</v>
      </c>
      <c r="Y89" s="6">
        <v>22</v>
      </c>
      <c r="Z89" s="6">
        <v>18</v>
      </c>
      <c r="AA89" s="6">
        <v>26</v>
      </c>
    </row>
    <row r="90" spans="1:37" ht="12.75" customHeight="1" x14ac:dyDescent="0.2">
      <c r="B90" s="1" t="s">
        <v>46</v>
      </c>
      <c r="C90" s="1" t="s">
        <v>11</v>
      </c>
      <c r="D90" s="1" t="s">
        <v>112</v>
      </c>
      <c r="F90" s="1" t="s">
        <v>113</v>
      </c>
      <c r="H90" s="1">
        <v>9</v>
      </c>
      <c r="I90" s="1">
        <v>8</v>
      </c>
      <c r="J90" s="1">
        <v>10</v>
      </c>
      <c r="K90" s="1">
        <v>7</v>
      </c>
      <c r="L90" s="1">
        <v>6</v>
      </c>
      <c r="M90" s="1">
        <v>3</v>
      </c>
      <c r="N90" s="1">
        <v>6</v>
      </c>
      <c r="O90" s="6">
        <v>6</v>
      </c>
      <c r="P90" s="6">
        <v>13</v>
      </c>
      <c r="Q90" s="6">
        <v>26</v>
      </c>
      <c r="R90" s="6">
        <v>29</v>
      </c>
      <c r="S90" s="6">
        <v>28</v>
      </c>
      <c r="T90" s="6">
        <v>25</v>
      </c>
      <c r="U90" s="6">
        <v>28</v>
      </c>
      <c r="V90" s="6">
        <v>23</v>
      </c>
      <c r="W90" s="6">
        <v>25</v>
      </c>
      <c r="X90" s="6">
        <v>31</v>
      </c>
      <c r="Y90" s="6">
        <v>29</v>
      </c>
      <c r="Z90" s="6">
        <v>24</v>
      </c>
      <c r="AA90" s="6">
        <v>19</v>
      </c>
      <c r="AC90" s="33" t="s">
        <v>376</v>
      </c>
      <c r="AD90" s="33" t="s">
        <v>377</v>
      </c>
    </row>
    <row r="91" spans="1:37" ht="12.75" customHeight="1" x14ac:dyDescent="0.2">
      <c r="B91" s="1" t="s">
        <v>46</v>
      </c>
      <c r="C91" s="1" t="s">
        <v>11</v>
      </c>
      <c r="D91" s="1" t="s">
        <v>114</v>
      </c>
      <c r="E91" s="1" t="s">
        <v>106</v>
      </c>
      <c r="F91" s="29" t="s">
        <v>115</v>
      </c>
      <c r="H91" s="1">
        <v>6</v>
      </c>
      <c r="I91" s="1">
        <v>6</v>
      </c>
      <c r="J91" s="1">
        <v>13</v>
      </c>
      <c r="K91" s="1">
        <v>17</v>
      </c>
      <c r="L91" s="1">
        <v>27</v>
      </c>
      <c r="M91" s="1">
        <v>21</v>
      </c>
      <c r="N91" s="1">
        <v>28</v>
      </c>
      <c r="O91" s="6">
        <v>24</v>
      </c>
      <c r="P91" s="6">
        <v>21</v>
      </c>
      <c r="Q91" s="6">
        <v>16</v>
      </c>
      <c r="R91" s="6">
        <v>13</v>
      </c>
      <c r="S91" s="6">
        <v>8</v>
      </c>
      <c r="T91" s="6">
        <v>7</v>
      </c>
      <c r="U91" s="6">
        <v>6</v>
      </c>
      <c r="V91" s="6"/>
      <c r="W91" s="6">
        <v>4</v>
      </c>
      <c r="X91" s="6">
        <v>4</v>
      </c>
      <c r="Y91" s="6"/>
      <c r="Z91" s="6"/>
      <c r="AA91" s="6"/>
      <c r="AB91" s="12"/>
      <c r="AC91" s="12"/>
      <c r="AD91" s="12"/>
      <c r="AE91" s="12"/>
    </row>
    <row r="92" spans="1:37" ht="12.75" customHeight="1" x14ac:dyDescent="0.2">
      <c r="B92" s="1" t="s">
        <v>46</v>
      </c>
      <c r="C92" s="1" t="s">
        <v>11</v>
      </c>
      <c r="D92" s="1" t="s">
        <v>114</v>
      </c>
      <c r="F92" s="29" t="s">
        <v>115</v>
      </c>
      <c r="H92" s="1">
        <v>5</v>
      </c>
      <c r="I92" s="1">
        <v>13</v>
      </c>
      <c r="J92" s="1">
        <v>22</v>
      </c>
      <c r="K92" s="1">
        <v>22</v>
      </c>
      <c r="L92" s="1">
        <v>14</v>
      </c>
      <c r="M92" s="1">
        <v>17</v>
      </c>
      <c r="N92" s="1">
        <v>10</v>
      </c>
      <c r="O92" s="6">
        <v>8</v>
      </c>
      <c r="P92" s="6">
        <v>14</v>
      </c>
      <c r="Q92" s="6">
        <v>18</v>
      </c>
      <c r="R92" s="6">
        <v>16</v>
      </c>
      <c r="S92" s="6">
        <v>12</v>
      </c>
      <c r="T92" s="6">
        <v>16</v>
      </c>
      <c r="U92" s="6">
        <v>17</v>
      </c>
      <c r="V92" s="6">
        <v>22</v>
      </c>
      <c r="W92" s="6">
        <v>15</v>
      </c>
      <c r="X92" s="6">
        <v>2</v>
      </c>
      <c r="Y92" s="6">
        <v>1</v>
      </c>
      <c r="Z92" s="6"/>
      <c r="AA92" s="6"/>
    </row>
    <row r="93" spans="1:37" ht="12.75" customHeight="1" x14ac:dyDescent="0.2">
      <c r="B93" s="1" t="s">
        <v>46</v>
      </c>
      <c r="C93" s="1" t="s">
        <v>11</v>
      </c>
      <c r="D93" s="1" t="s">
        <v>116</v>
      </c>
      <c r="E93" s="1" t="s">
        <v>106</v>
      </c>
      <c r="F93" s="29" t="s">
        <v>117</v>
      </c>
      <c r="I93" s="1">
        <v>1</v>
      </c>
      <c r="M93" s="1">
        <v>2</v>
      </c>
      <c r="N93" s="1">
        <v>2</v>
      </c>
      <c r="O93" s="6">
        <v>2</v>
      </c>
      <c r="P93" s="6"/>
      <c r="Q93" s="6">
        <v>1</v>
      </c>
      <c r="R93" s="6">
        <v>2</v>
      </c>
      <c r="S93" s="6"/>
      <c r="T93" s="6"/>
      <c r="U93" s="6"/>
      <c r="V93" s="6"/>
      <c r="W93" s="6"/>
      <c r="X93" s="6"/>
      <c r="Y93" s="6"/>
      <c r="Z93" s="6"/>
      <c r="AA93" s="6"/>
      <c r="AB93" s="12"/>
      <c r="AC93" s="12"/>
      <c r="AD93" s="12"/>
      <c r="AE93" s="12"/>
    </row>
    <row r="94" spans="1:37" ht="12.75" customHeight="1" x14ac:dyDescent="0.2">
      <c r="B94" s="1" t="s">
        <v>46</v>
      </c>
      <c r="C94" s="1" t="s">
        <v>11</v>
      </c>
      <c r="D94" s="1" t="s">
        <v>116</v>
      </c>
      <c r="F94" s="29" t="s">
        <v>117</v>
      </c>
      <c r="H94" s="1">
        <v>6</v>
      </c>
      <c r="I94" s="1">
        <v>6</v>
      </c>
      <c r="J94" s="1">
        <v>1</v>
      </c>
      <c r="K94" s="1">
        <v>4</v>
      </c>
      <c r="L94" s="1">
        <v>14</v>
      </c>
      <c r="M94" s="1">
        <v>10</v>
      </c>
      <c r="N94" s="1">
        <v>7</v>
      </c>
      <c r="O94" s="6">
        <v>11</v>
      </c>
      <c r="P94" s="6">
        <v>12</v>
      </c>
      <c r="Q94" s="6">
        <v>8</v>
      </c>
      <c r="R94" s="6">
        <v>5</v>
      </c>
      <c r="S94" s="6">
        <v>12</v>
      </c>
      <c r="T94" s="6">
        <v>17</v>
      </c>
      <c r="U94" s="6">
        <v>14</v>
      </c>
      <c r="V94" s="6">
        <v>13</v>
      </c>
      <c r="W94" s="6">
        <v>7</v>
      </c>
      <c r="X94" s="6">
        <v>8</v>
      </c>
      <c r="Y94" s="6"/>
      <c r="Z94" s="6"/>
      <c r="AA94" s="6"/>
    </row>
    <row r="95" spans="1:37" s="12" customFormat="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J95" s="1"/>
      <c r="AK95" s="1"/>
    </row>
    <row r="96" spans="1:37" ht="12.75" customHeight="1" x14ac:dyDescent="0.2">
      <c r="B96" s="1" t="s">
        <v>44</v>
      </c>
      <c r="C96" s="1" t="s">
        <v>11</v>
      </c>
      <c r="D96" s="1" t="s">
        <v>118</v>
      </c>
      <c r="E96" s="1" t="s">
        <v>106</v>
      </c>
      <c r="F96" s="1" t="s">
        <v>119</v>
      </c>
      <c r="H96" s="1">
        <v>6</v>
      </c>
      <c r="I96" s="1">
        <v>4</v>
      </c>
      <c r="J96" s="1">
        <v>3</v>
      </c>
      <c r="K96" s="1">
        <v>7</v>
      </c>
      <c r="L96" s="1">
        <v>6</v>
      </c>
      <c r="M96" s="1">
        <v>3</v>
      </c>
      <c r="N96" s="1">
        <v>4</v>
      </c>
      <c r="O96" s="6">
        <v>4</v>
      </c>
      <c r="P96" s="6">
        <v>10</v>
      </c>
      <c r="Q96" s="6">
        <v>11</v>
      </c>
      <c r="R96" s="6">
        <v>17</v>
      </c>
      <c r="S96" s="6">
        <v>27</v>
      </c>
      <c r="T96" s="6">
        <v>69</v>
      </c>
      <c r="U96" s="6">
        <v>85</v>
      </c>
      <c r="V96" s="6">
        <v>58</v>
      </c>
      <c r="W96" s="6">
        <v>56</v>
      </c>
      <c r="X96" s="6">
        <v>48</v>
      </c>
      <c r="Y96" s="6">
        <v>48</v>
      </c>
      <c r="Z96" s="6">
        <v>58</v>
      </c>
      <c r="AA96" s="6">
        <v>81</v>
      </c>
      <c r="AJ96" s="12"/>
      <c r="AK96" s="12"/>
    </row>
    <row r="97" spans="1:30" ht="12.75" customHeight="1" x14ac:dyDescent="0.2">
      <c r="B97" s="1" t="s">
        <v>44</v>
      </c>
      <c r="C97" s="1" t="s">
        <v>11</v>
      </c>
      <c r="D97" s="1" t="s">
        <v>118</v>
      </c>
      <c r="F97" s="1" t="s">
        <v>119</v>
      </c>
      <c r="H97" s="1">
        <v>8</v>
      </c>
      <c r="I97" s="1">
        <v>9</v>
      </c>
      <c r="J97" s="1">
        <v>8</v>
      </c>
      <c r="K97" s="1">
        <v>5</v>
      </c>
      <c r="L97" s="1">
        <v>6</v>
      </c>
      <c r="M97" s="1">
        <v>13</v>
      </c>
      <c r="N97" s="1">
        <v>17</v>
      </c>
      <c r="O97" s="6">
        <v>20</v>
      </c>
      <c r="P97" s="6">
        <v>19</v>
      </c>
      <c r="Q97" s="6">
        <v>29</v>
      </c>
      <c r="R97" s="6">
        <v>39</v>
      </c>
      <c r="S97" s="6">
        <v>46</v>
      </c>
      <c r="T97" s="6">
        <v>40</v>
      </c>
      <c r="U97" s="6">
        <v>35</v>
      </c>
      <c r="V97" s="6">
        <v>30</v>
      </c>
      <c r="W97" s="6">
        <v>29</v>
      </c>
      <c r="X97" s="6">
        <v>25</v>
      </c>
      <c r="Y97" s="6">
        <v>20</v>
      </c>
      <c r="Z97" s="6">
        <v>11</v>
      </c>
      <c r="AA97" s="6">
        <v>10</v>
      </c>
    </row>
    <row r="98" spans="1:30" ht="12.75" customHeight="1" x14ac:dyDescent="0.2">
      <c r="B98" s="1" t="s">
        <v>44</v>
      </c>
      <c r="C98" s="1" t="s">
        <v>30</v>
      </c>
      <c r="D98" s="1" t="s">
        <v>118</v>
      </c>
      <c r="E98" s="1" t="s">
        <v>106</v>
      </c>
      <c r="F98" s="1" t="s">
        <v>119</v>
      </c>
      <c r="H98" s="1">
        <v>42</v>
      </c>
      <c r="I98" s="1">
        <v>48</v>
      </c>
      <c r="J98" s="1">
        <v>44</v>
      </c>
      <c r="K98" s="1">
        <v>37</v>
      </c>
      <c r="L98" s="1">
        <v>38</v>
      </c>
      <c r="M98" s="1">
        <v>41</v>
      </c>
      <c r="N98" s="1">
        <v>34</v>
      </c>
      <c r="O98" s="6">
        <v>39</v>
      </c>
      <c r="P98" s="6">
        <v>41</v>
      </c>
      <c r="Q98" s="6">
        <v>40</v>
      </c>
      <c r="R98" s="6">
        <v>58</v>
      </c>
      <c r="S98" s="6">
        <v>69</v>
      </c>
      <c r="T98" s="6">
        <v>51</v>
      </c>
      <c r="U98" s="6">
        <v>51</v>
      </c>
      <c r="V98" s="6">
        <v>36</v>
      </c>
      <c r="W98" s="6">
        <v>18</v>
      </c>
      <c r="X98" s="6">
        <v>23</v>
      </c>
      <c r="Y98" s="6">
        <v>15</v>
      </c>
      <c r="Z98" s="6">
        <v>28</v>
      </c>
      <c r="AA98" s="6">
        <v>13</v>
      </c>
    </row>
    <row r="99" spans="1:30" ht="12.75" customHeight="1" x14ac:dyDescent="0.2">
      <c r="B99" s="1" t="s">
        <v>44</v>
      </c>
      <c r="C99" s="1" t="s">
        <v>30</v>
      </c>
      <c r="D99" s="1" t="s">
        <v>118</v>
      </c>
      <c r="F99" s="1" t="s">
        <v>119</v>
      </c>
      <c r="H99" s="1">
        <v>16</v>
      </c>
      <c r="I99" s="1">
        <v>16</v>
      </c>
      <c r="J99" s="1">
        <v>19</v>
      </c>
      <c r="K99" s="1">
        <v>23</v>
      </c>
      <c r="L99" s="1">
        <v>31</v>
      </c>
      <c r="M99" s="1">
        <v>30</v>
      </c>
      <c r="N99" s="1">
        <v>27</v>
      </c>
      <c r="O99" s="6">
        <v>27</v>
      </c>
      <c r="P99" s="6">
        <v>30</v>
      </c>
      <c r="Q99" s="6">
        <v>40</v>
      </c>
      <c r="R99" s="6">
        <v>56</v>
      </c>
      <c r="S99" s="6">
        <v>54</v>
      </c>
      <c r="T99" s="6">
        <v>37</v>
      </c>
      <c r="U99" s="6">
        <v>30</v>
      </c>
      <c r="V99" s="6">
        <v>30</v>
      </c>
      <c r="W99" s="6">
        <v>32</v>
      </c>
      <c r="X99" s="6">
        <v>28</v>
      </c>
      <c r="Y99" s="6">
        <v>34</v>
      </c>
      <c r="Z99" s="6">
        <v>24</v>
      </c>
      <c r="AA99" s="6">
        <v>21</v>
      </c>
      <c r="AC99" s="33" t="s">
        <v>378</v>
      </c>
      <c r="AD99" s="33" t="s">
        <v>379</v>
      </c>
    </row>
    <row r="100" spans="1:30" ht="12" customHeight="1" x14ac:dyDescent="0.2">
      <c r="N100" s="1"/>
    </row>
    <row r="101" spans="1:30" x14ac:dyDescent="0.2">
      <c r="A101" s="7"/>
      <c r="B101" s="8" t="s">
        <v>70</v>
      </c>
      <c r="C101" s="7"/>
      <c r="D101" s="7"/>
      <c r="E101" s="7"/>
      <c r="F101" s="7"/>
      <c r="N101" s="1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30" ht="12.75" customHeight="1" x14ac:dyDescent="0.2">
      <c r="B102" s="1" t="s">
        <v>71</v>
      </c>
      <c r="C102" s="1" t="s">
        <v>30</v>
      </c>
      <c r="D102" s="1" t="s">
        <v>120</v>
      </c>
      <c r="E102" s="1" t="s">
        <v>106</v>
      </c>
      <c r="F102" s="1" t="s">
        <v>121</v>
      </c>
      <c r="G102" s="7"/>
      <c r="H102" s="7">
        <v>17</v>
      </c>
      <c r="I102" s="7">
        <v>28</v>
      </c>
      <c r="J102" s="7">
        <v>27</v>
      </c>
      <c r="K102" s="7">
        <v>20</v>
      </c>
      <c r="L102" s="7">
        <v>15</v>
      </c>
      <c r="M102" s="1">
        <v>15</v>
      </c>
      <c r="N102" s="1">
        <v>10</v>
      </c>
      <c r="O102" s="6">
        <v>12</v>
      </c>
      <c r="P102" s="6">
        <v>14</v>
      </c>
      <c r="Q102" s="6">
        <v>30</v>
      </c>
      <c r="R102" s="6">
        <v>30</v>
      </c>
      <c r="S102" s="6">
        <v>19</v>
      </c>
      <c r="T102" s="6">
        <v>29</v>
      </c>
      <c r="U102" s="6">
        <v>35</v>
      </c>
      <c r="V102" s="6">
        <v>29</v>
      </c>
      <c r="W102" s="6">
        <v>27</v>
      </c>
      <c r="X102" s="6">
        <v>39</v>
      </c>
      <c r="Y102" s="6">
        <v>34</v>
      </c>
      <c r="Z102" s="6">
        <v>28</v>
      </c>
      <c r="AA102" s="6">
        <v>27</v>
      </c>
    </row>
    <row r="103" spans="1:30" ht="12.75" customHeight="1" x14ac:dyDescent="0.2">
      <c r="B103" s="1" t="s">
        <v>71</v>
      </c>
      <c r="C103" s="1" t="s">
        <v>30</v>
      </c>
      <c r="D103" s="1" t="s">
        <v>120</v>
      </c>
      <c r="F103" s="1" t="s">
        <v>121</v>
      </c>
      <c r="H103" s="1">
        <v>6</v>
      </c>
      <c r="I103" s="1">
        <v>3</v>
      </c>
      <c r="J103" s="1">
        <v>3</v>
      </c>
      <c r="K103" s="1">
        <v>5</v>
      </c>
      <c r="L103" s="1">
        <v>3</v>
      </c>
      <c r="M103" s="1">
        <v>3</v>
      </c>
      <c r="N103" s="1">
        <v>6</v>
      </c>
      <c r="O103" s="6">
        <v>6</v>
      </c>
      <c r="P103" s="6">
        <v>3</v>
      </c>
      <c r="Q103" s="6">
        <v>4</v>
      </c>
      <c r="R103" s="6">
        <v>8</v>
      </c>
      <c r="S103" s="6">
        <v>11</v>
      </c>
      <c r="T103" s="6">
        <v>8</v>
      </c>
      <c r="U103" s="6">
        <v>7</v>
      </c>
      <c r="V103" s="6">
        <v>11</v>
      </c>
      <c r="W103" s="6">
        <v>11</v>
      </c>
      <c r="X103" s="6">
        <v>1</v>
      </c>
      <c r="Y103" s="6">
        <v>7</v>
      </c>
      <c r="Z103" s="6">
        <v>9</v>
      </c>
      <c r="AA103" s="6">
        <v>12</v>
      </c>
      <c r="AC103" s="33" t="s">
        <v>380</v>
      </c>
      <c r="AD103" s="33" t="s">
        <v>381</v>
      </c>
    </row>
    <row r="104" spans="1:30" ht="12.75" customHeight="1" x14ac:dyDescent="0.2">
      <c r="B104" s="1" t="s">
        <v>83</v>
      </c>
      <c r="C104" s="1" t="s">
        <v>30</v>
      </c>
      <c r="D104" s="1" t="s">
        <v>122</v>
      </c>
      <c r="E104" s="1" t="s">
        <v>106</v>
      </c>
      <c r="F104" s="1" t="s">
        <v>123</v>
      </c>
      <c r="H104" s="1">
        <v>9</v>
      </c>
      <c r="I104" s="1">
        <v>13</v>
      </c>
      <c r="J104" s="1">
        <v>8</v>
      </c>
      <c r="K104" s="1">
        <v>8</v>
      </c>
      <c r="L104" s="1">
        <v>4</v>
      </c>
      <c r="M104" s="1">
        <v>2</v>
      </c>
      <c r="N104" s="1">
        <v>5</v>
      </c>
      <c r="O104" s="6">
        <v>5</v>
      </c>
      <c r="P104" s="6">
        <v>9</v>
      </c>
      <c r="Q104" s="6">
        <v>10</v>
      </c>
      <c r="R104" s="6">
        <v>8</v>
      </c>
      <c r="S104" s="6">
        <v>7</v>
      </c>
      <c r="T104" s="6">
        <v>8</v>
      </c>
      <c r="U104" s="6">
        <v>9</v>
      </c>
      <c r="V104" s="6">
        <v>14</v>
      </c>
      <c r="W104" s="6">
        <v>15</v>
      </c>
      <c r="X104" s="6">
        <v>8</v>
      </c>
      <c r="Y104" s="6">
        <v>6</v>
      </c>
      <c r="Z104" s="6">
        <v>5</v>
      </c>
      <c r="AA104" s="6">
        <v>3</v>
      </c>
    </row>
    <row r="105" spans="1:30" ht="12.75" customHeight="1" x14ac:dyDescent="0.2">
      <c r="B105" s="1" t="s">
        <v>83</v>
      </c>
      <c r="C105" s="1" t="s">
        <v>30</v>
      </c>
      <c r="D105" s="1" t="s">
        <v>122</v>
      </c>
      <c r="F105" s="1" t="s">
        <v>123</v>
      </c>
      <c r="H105" s="1">
        <v>1</v>
      </c>
      <c r="I105" s="1">
        <v>1</v>
      </c>
      <c r="J105" s="1">
        <v>0</v>
      </c>
      <c r="K105" s="1">
        <v>2</v>
      </c>
      <c r="L105" s="1">
        <v>1</v>
      </c>
      <c r="M105" s="1">
        <v>1</v>
      </c>
      <c r="N105" s="1">
        <v>4</v>
      </c>
      <c r="O105" s="6">
        <v>3</v>
      </c>
      <c r="P105" s="6">
        <v>2</v>
      </c>
      <c r="Q105" s="6">
        <v>1</v>
      </c>
      <c r="R105" s="6">
        <v>3</v>
      </c>
      <c r="S105" s="6">
        <v>4</v>
      </c>
      <c r="T105" s="6"/>
      <c r="U105" s="6">
        <v>2</v>
      </c>
      <c r="V105" s="6">
        <v>1</v>
      </c>
      <c r="W105" s="6">
        <v>1</v>
      </c>
      <c r="X105" s="6">
        <v>1</v>
      </c>
      <c r="Y105" s="6">
        <v>2</v>
      </c>
      <c r="Z105" s="6">
        <v>2</v>
      </c>
      <c r="AA105" s="6">
        <v>2</v>
      </c>
      <c r="AC105" s="33" t="s">
        <v>382</v>
      </c>
      <c r="AD105" s="33" t="s">
        <v>383</v>
      </c>
    </row>
    <row r="106" spans="1:30" ht="12.75" customHeight="1" x14ac:dyDescent="0.2">
      <c r="B106" s="1" t="s">
        <v>89</v>
      </c>
      <c r="C106" s="1" t="s">
        <v>30</v>
      </c>
      <c r="D106" s="1" t="s">
        <v>124</v>
      </c>
      <c r="E106" s="1" t="s">
        <v>106</v>
      </c>
      <c r="F106" s="1" t="s">
        <v>125</v>
      </c>
      <c r="H106" s="1">
        <v>16</v>
      </c>
      <c r="I106" s="1">
        <v>15</v>
      </c>
      <c r="J106" s="1">
        <v>19</v>
      </c>
      <c r="K106" s="1">
        <v>15</v>
      </c>
      <c r="L106" s="1">
        <v>18</v>
      </c>
      <c r="M106" s="1">
        <v>12</v>
      </c>
      <c r="N106" s="1">
        <v>14</v>
      </c>
      <c r="O106" s="6">
        <v>5</v>
      </c>
      <c r="P106" s="6">
        <v>9</v>
      </c>
      <c r="Q106" s="6">
        <v>9</v>
      </c>
      <c r="R106" s="6">
        <v>8</v>
      </c>
      <c r="S106" s="6">
        <v>20</v>
      </c>
      <c r="T106" s="6">
        <v>22</v>
      </c>
      <c r="U106" s="6">
        <v>23</v>
      </c>
      <c r="V106" s="6">
        <v>22</v>
      </c>
      <c r="W106" s="6">
        <v>23</v>
      </c>
      <c r="X106" s="6">
        <v>26</v>
      </c>
      <c r="Y106" s="6">
        <v>12</v>
      </c>
      <c r="Z106" s="6">
        <v>16</v>
      </c>
      <c r="AA106" s="6">
        <v>15</v>
      </c>
    </row>
    <row r="107" spans="1:30" ht="12.75" customHeight="1" x14ac:dyDescent="0.2">
      <c r="B107" s="1" t="s">
        <v>89</v>
      </c>
      <c r="C107" s="1" t="s">
        <v>30</v>
      </c>
      <c r="D107" s="1" t="s">
        <v>124</v>
      </c>
      <c r="F107" s="1" t="s">
        <v>125</v>
      </c>
      <c r="H107" s="1">
        <v>3</v>
      </c>
      <c r="I107" s="1">
        <v>3</v>
      </c>
      <c r="K107" s="1">
        <v>3</v>
      </c>
      <c r="N107" s="1">
        <v>2</v>
      </c>
      <c r="O107" s="6">
        <v>3</v>
      </c>
      <c r="P107" s="6">
        <v>2</v>
      </c>
      <c r="Q107" s="6">
        <v>5</v>
      </c>
      <c r="R107" s="6">
        <v>6</v>
      </c>
      <c r="S107" s="6">
        <v>11</v>
      </c>
      <c r="T107" s="6">
        <v>9</v>
      </c>
      <c r="U107" s="6">
        <v>5</v>
      </c>
      <c r="V107" s="6">
        <v>2</v>
      </c>
      <c r="W107" s="6">
        <v>2</v>
      </c>
      <c r="X107" s="6">
        <v>3</v>
      </c>
      <c r="Y107" s="6">
        <v>4</v>
      </c>
      <c r="Z107" s="6">
        <v>5</v>
      </c>
      <c r="AA107" s="6">
        <v>4</v>
      </c>
      <c r="AC107" s="33" t="s">
        <v>384</v>
      </c>
      <c r="AD107" s="33" t="s">
        <v>385</v>
      </c>
    </row>
    <row r="108" spans="1:30" ht="12.75" customHeight="1" x14ac:dyDescent="0.2">
      <c r="B108" s="1" t="s">
        <v>91</v>
      </c>
      <c r="C108" s="1" t="s">
        <v>30</v>
      </c>
      <c r="D108" s="1" t="s">
        <v>126</v>
      </c>
      <c r="E108" s="1" t="s">
        <v>106</v>
      </c>
      <c r="F108" s="1" t="s">
        <v>127</v>
      </c>
      <c r="H108" s="1">
        <v>1</v>
      </c>
      <c r="J108" s="1">
        <v>2</v>
      </c>
      <c r="K108" s="1">
        <v>2</v>
      </c>
      <c r="L108" s="1">
        <v>2</v>
      </c>
      <c r="M108" s="1">
        <v>4</v>
      </c>
      <c r="N108" s="1">
        <v>3</v>
      </c>
      <c r="O108" s="6">
        <v>4</v>
      </c>
      <c r="P108" s="6">
        <v>4</v>
      </c>
      <c r="Q108" s="6">
        <v>5</v>
      </c>
      <c r="R108" s="6">
        <v>6</v>
      </c>
      <c r="S108" s="6">
        <v>9</v>
      </c>
      <c r="T108" s="6">
        <v>8</v>
      </c>
      <c r="U108" s="6">
        <v>7</v>
      </c>
      <c r="V108" s="6">
        <v>9</v>
      </c>
      <c r="W108" s="6">
        <v>5</v>
      </c>
      <c r="X108" s="6">
        <v>8</v>
      </c>
      <c r="Y108" s="6">
        <v>8</v>
      </c>
      <c r="Z108" s="6">
        <v>8</v>
      </c>
      <c r="AA108" s="6">
        <v>4</v>
      </c>
    </row>
    <row r="109" spans="1:30" ht="12.75" customHeight="1" x14ac:dyDescent="0.2">
      <c r="B109" s="1" t="s">
        <v>91</v>
      </c>
      <c r="C109" s="1" t="s">
        <v>30</v>
      </c>
      <c r="D109" s="1" t="s">
        <v>126</v>
      </c>
      <c r="F109" s="1" t="s">
        <v>127</v>
      </c>
      <c r="H109" s="1">
        <v>1</v>
      </c>
      <c r="I109" s="1">
        <v>2</v>
      </c>
      <c r="J109" s="1">
        <v>1</v>
      </c>
      <c r="K109" s="1">
        <v>3</v>
      </c>
      <c r="L109" s="1">
        <v>2</v>
      </c>
      <c r="N109" s="1">
        <v>3</v>
      </c>
      <c r="O109" s="6">
        <v>4</v>
      </c>
      <c r="P109" s="6">
        <v>3</v>
      </c>
      <c r="Q109" s="6">
        <v>6</v>
      </c>
      <c r="R109" s="6">
        <v>6</v>
      </c>
      <c r="S109" s="6">
        <v>3</v>
      </c>
      <c r="T109" s="6">
        <v>2</v>
      </c>
      <c r="U109" s="6">
        <v>2</v>
      </c>
      <c r="V109" s="6">
        <v>2</v>
      </c>
      <c r="W109" s="6">
        <v>2</v>
      </c>
      <c r="X109" s="6">
        <v>1</v>
      </c>
      <c r="Y109" s="6">
        <v>1</v>
      </c>
      <c r="Z109" s="6">
        <v>1</v>
      </c>
      <c r="AA109" s="6">
        <v>2</v>
      </c>
      <c r="AC109" s="33" t="s">
        <v>386</v>
      </c>
      <c r="AD109" s="33" t="s">
        <v>387</v>
      </c>
    </row>
    <row r="110" spans="1:30" ht="12.75" customHeight="1" x14ac:dyDescent="0.2">
      <c r="B110" s="1" t="s">
        <v>91</v>
      </c>
      <c r="C110" s="1" t="s">
        <v>30</v>
      </c>
      <c r="D110" s="1" t="s">
        <v>128</v>
      </c>
      <c r="E110" s="1" t="s">
        <v>106</v>
      </c>
      <c r="F110" s="1" t="s">
        <v>129</v>
      </c>
      <c r="H110" s="1">
        <v>3</v>
      </c>
      <c r="I110" s="1">
        <v>4</v>
      </c>
      <c r="J110" s="1">
        <v>12</v>
      </c>
      <c r="K110" s="1">
        <v>8</v>
      </c>
      <c r="L110" s="1">
        <v>7</v>
      </c>
      <c r="M110" s="1">
        <v>5</v>
      </c>
      <c r="N110" s="1">
        <v>7</v>
      </c>
      <c r="O110" s="6">
        <v>2</v>
      </c>
      <c r="P110" s="6">
        <v>3</v>
      </c>
      <c r="Q110" s="6">
        <v>8</v>
      </c>
      <c r="R110" s="6">
        <v>16</v>
      </c>
      <c r="S110" s="6">
        <v>17</v>
      </c>
      <c r="T110" s="6">
        <v>21</v>
      </c>
      <c r="U110" s="6">
        <v>8</v>
      </c>
      <c r="V110" s="6">
        <v>7</v>
      </c>
      <c r="W110" s="6">
        <v>8</v>
      </c>
      <c r="X110" s="6">
        <v>9</v>
      </c>
      <c r="Y110" s="6">
        <v>10</v>
      </c>
      <c r="Z110" s="6">
        <v>8</v>
      </c>
      <c r="AA110" s="6">
        <v>4</v>
      </c>
    </row>
    <row r="111" spans="1:30" ht="12.75" customHeight="1" x14ac:dyDescent="0.2">
      <c r="B111" s="1" t="s">
        <v>91</v>
      </c>
      <c r="C111" s="1" t="s">
        <v>30</v>
      </c>
      <c r="D111" s="1" t="s">
        <v>128</v>
      </c>
      <c r="F111" s="1" t="s">
        <v>129</v>
      </c>
      <c r="H111" s="1">
        <v>3</v>
      </c>
      <c r="I111" s="1">
        <v>4</v>
      </c>
      <c r="J111" s="1">
        <v>2</v>
      </c>
      <c r="K111" s="1">
        <v>1</v>
      </c>
      <c r="L111" s="1">
        <v>1</v>
      </c>
      <c r="M111" s="1">
        <v>2</v>
      </c>
      <c r="N111" s="1">
        <v>2</v>
      </c>
      <c r="O111" s="6">
        <v>2</v>
      </c>
      <c r="P111" s="6">
        <v>8</v>
      </c>
      <c r="Q111" s="6">
        <v>10</v>
      </c>
      <c r="R111" s="6">
        <v>11</v>
      </c>
      <c r="S111" s="6">
        <v>9</v>
      </c>
      <c r="T111" s="6">
        <v>6</v>
      </c>
      <c r="U111" s="6">
        <v>5</v>
      </c>
      <c r="V111" s="6">
        <v>3</v>
      </c>
      <c r="W111" s="6">
        <v>3</v>
      </c>
      <c r="X111" s="6">
        <v>1</v>
      </c>
      <c r="Y111" s="6">
        <v>1</v>
      </c>
      <c r="Z111" s="6">
        <v>4</v>
      </c>
      <c r="AA111" s="6">
        <v>5</v>
      </c>
      <c r="AC111" s="33" t="s">
        <v>388</v>
      </c>
      <c r="AD111" s="33" t="s">
        <v>389</v>
      </c>
    </row>
    <row r="112" spans="1:30" ht="12.75" customHeight="1" x14ac:dyDescent="0.2">
      <c r="N112" s="1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30" ht="12.75" customHeight="1" x14ac:dyDescent="0.2">
      <c r="A113" s="5"/>
      <c r="B113" s="5" t="s">
        <v>130</v>
      </c>
      <c r="N113" s="1"/>
    </row>
    <row r="114" spans="1:30" ht="12.75" customHeight="1" x14ac:dyDescent="0.2">
      <c r="C114" s="1" t="s">
        <v>11</v>
      </c>
      <c r="D114" s="1" t="s">
        <v>131</v>
      </c>
      <c r="E114" s="1" t="s">
        <v>106</v>
      </c>
      <c r="F114" s="1" t="s">
        <v>132</v>
      </c>
      <c r="M114" s="1">
        <v>1</v>
      </c>
      <c r="N114" s="1">
        <v>3</v>
      </c>
      <c r="O114" s="6"/>
      <c r="P114" s="6">
        <v>1</v>
      </c>
      <c r="Q114" s="6">
        <v>2</v>
      </c>
      <c r="R114" s="6">
        <v>6</v>
      </c>
      <c r="S114" s="6">
        <v>6</v>
      </c>
      <c r="T114" s="6">
        <v>5</v>
      </c>
      <c r="U114" s="6">
        <v>19</v>
      </c>
      <c r="V114" s="6">
        <v>56</v>
      </c>
      <c r="W114" s="6">
        <v>51</v>
      </c>
      <c r="X114" s="6">
        <v>32</v>
      </c>
      <c r="Y114" s="6">
        <v>7</v>
      </c>
      <c r="Z114" s="6">
        <v>48</v>
      </c>
      <c r="AA114" s="6">
        <v>42</v>
      </c>
    </row>
    <row r="115" spans="1:30" ht="12.75" customHeight="1" x14ac:dyDescent="0.2">
      <c r="B115" s="1" t="s">
        <v>10</v>
      </c>
      <c r="C115" s="1" t="s">
        <v>11</v>
      </c>
      <c r="D115" s="1" t="s">
        <v>133</v>
      </c>
      <c r="E115" s="1" t="s">
        <v>106</v>
      </c>
      <c r="F115" s="1" t="s">
        <v>134</v>
      </c>
      <c r="N115" s="1"/>
      <c r="O115" s="6"/>
      <c r="P115" s="6">
        <v>1</v>
      </c>
      <c r="Q115" s="6">
        <v>1</v>
      </c>
      <c r="R115" s="6"/>
      <c r="S115" s="6"/>
      <c r="T115" s="6"/>
      <c r="U115" s="6"/>
      <c r="V115" s="6"/>
      <c r="W115" s="6">
        <v>1</v>
      </c>
      <c r="X115" s="6"/>
      <c r="Y115" s="6"/>
      <c r="Z115" s="6"/>
      <c r="AA115" s="6"/>
      <c r="AC115" s="33" t="s">
        <v>390</v>
      </c>
    </row>
    <row r="116" spans="1:30" ht="12.75" customHeight="1" x14ac:dyDescent="0.2">
      <c r="B116" s="1" t="s">
        <v>10</v>
      </c>
      <c r="C116" s="1" t="s">
        <v>11</v>
      </c>
      <c r="D116" s="1" t="s">
        <v>133</v>
      </c>
      <c r="F116" s="1" t="s">
        <v>134</v>
      </c>
      <c r="H116" s="1">
        <v>1</v>
      </c>
      <c r="N116" s="1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>
        <v>1</v>
      </c>
      <c r="AA116" s="6">
        <v>2</v>
      </c>
      <c r="AC116" s="33" t="s">
        <v>390</v>
      </c>
      <c r="AD116" s="33" t="s">
        <v>391</v>
      </c>
    </row>
    <row r="117" spans="1:30" ht="12.75" customHeight="1" x14ac:dyDescent="0.2">
      <c r="B117" s="1" t="s">
        <v>27</v>
      </c>
      <c r="C117" s="1" t="s">
        <v>11</v>
      </c>
      <c r="D117" s="1" t="s">
        <v>135</v>
      </c>
      <c r="E117" s="1" t="s">
        <v>106</v>
      </c>
      <c r="F117" s="1" t="s">
        <v>136</v>
      </c>
      <c r="H117" s="1">
        <v>1</v>
      </c>
      <c r="J117" s="1">
        <v>1</v>
      </c>
      <c r="K117" s="1">
        <v>1</v>
      </c>
      <c r="L117" s="1">
        <v>1</v>
      </c>
      <c r="M117" s="1">
        <v>1</v>
      </c>
      <c r="N117" s="1">
        <v>3</v>
      </c>
      <c r="O117" s="6">
        <v>2</v>
      </c>
      <c r="P117" s="6">
        <v>2</v>
      </c>
      <c r="Q117" s="6">
        <v>1</v>
      </c>
      <c r="R117" s="6">
        <v>3</v>
      </c>
      <c r="S117" s="6">
        <v>3</v>
      </c>
      <c r="T117" s="6">
        <v>1</v>
      </c>
      <c r="U117" s="6"/>
      <c r="V117" s="6">
        <v>3</v>
      </c>
      <c r="W117" s="6">
        <v>3</v>
      </c>
      <c r="X117" s="6">
        <v>2</v>
      </c>
      <c r="Y117" s="6">
        <v>3</v>
      </c>
      <c r="Z117" s="6">
        <v>2</v>
      </c>
      <c r="AA117" s="6">
        <v>1</v>
      </c>
      <c r="AC117" s="33" t="s">
        <v>390</v>
      </c>
    </row>
    <row r="118" spans="1:30" ht="12.75" customHeight="1" x14ac:dyDescent="0.2">
      <c r="B118" s="1" t="s">
        <v>27</v>
      </c>
      <c r="C118" s="1" t="s">
        <v>11</v>
      </c>
      <c r="D118" s="1" t="s">
        <v>135</v>
      </c>
      <c r="F118" s="1" t="s">
        <v>136</v>
      </c>
      <c r="I118" s="1">
        <v>1</v>
      </c>
      <c r="J118" s="1">
        <v>1</v>
      </c>
      <c r="M118" s="1">
        <v>2</v>
      </c>
      <c r="N118" s="1"/>
      <c r="O118" s="6"/>
      <c r="P118" s="6"/>
      <c r="Q118" s="6">
        <v>2</v>
      </c>
      <c r="R118" s="6">
        <v>1</v>
      </c>
      <c r="S118" s="6">
        <v>3</v>
      </c>
      <c r="T118" s="6">
        <v>2</v>
      </c>
      <c r="U118" s="6">
        <v>2</v>
      </c>
      <c r="V118" s="6">
        <v>1</v>
      </c>
      <c r="W118" s="6"/>
      <c r="X118" s="6">
        <v>3</v>
      </c>
      <c r="Y118" s="6">
        <v>2</v>
      </c>
      <c r="Z118" s="6">
        <v>3</v>
      </c>
      <c r="AA118" s="6"/>
      <c r="AC118" s="33" t="s">
        <v>390</v>
      </c>
      <c r="AD118" s="33" t="s">
        <v>391</v>
      </c>
    </row>
    <row r="119" spans="1:30" ht="12.75" customHeight="1" x14ac:dyDescent="0.2">
      <c r="B119" s="1" t="s">
        <v>36</v>
      </c>
      <c r="C119" s="1" t="s">
        <v>11</v>
      </c>
      <c r="D119" s="1" t="s">
        <v>137</v>
      </c>
      <c r="E119" s="1" t="s">
        <v>106</v>
      </c>
      <c r="F119" s="1" t="s">
        <v>138</v>
      </c>
      <c r="J119" s="1">
        <v>1</v>
      </c>
      <c r="K119" s="1">
        <v>1</v>
      </c>
      <c r="N119" s="1"/>
      <c r="O119" s="6"/>
      <c r="P119" s="6">
        <v>2</v>
      </c>
      <c r="Q119" s="6">
        <v>2</v>
      </c>
      <c r="R119" s="6">
        <v>1</v>
      </c>
      <c r="S119" s="6">
        <v>2</v>
      </c>
      <c r="T119" s="6"/>
      <c r="U119" s="6"/>
      <c r="V119" s="6"/>
      <c r="W119" s="6"/>
      <c r="X119" s="6">
        <v>1</v>
      </c>
      <c r="Y119" s="6">
        <v>2</v>
      </c>
      <c r="Z119" s="6"/>
      <c r="AA119" s="6"/>
      <c r="AC119" s="33" t="s">
        <v>390</v>
      </c>
    </row>
    <row r="120" spans="1:30" ht="12.75" customHeight="1" x14ac:dyDescent="0.2">
      <c r="B120" s="1" t="s">
        <v>36</v>
      </c>
      <c r="C120" s="1" t="s">
        <v>11</v>
      </c>
      <c r="D120" s="1" t="s">
        <v>137</v>
      </c>
      <c r="F120" s="1" t="s">
        <v>138</v>
      </c>
      <c r="N120" s="1">
        <v>1</v>
      </c>
      <c r="O120" s="6">
        <v>1</v>
      </c>
      <c r="P120" s="6"/>
      <c r="Q120" s="6"/>
      <c r="R120" s="6">
        <v>1</v>
      </c>
      <c r="S120" s="6"/>
      <c r="T120" s="6"/>
      <c r="U120" s="6"/>
      <c r="V120" s="6">
        <v>2</v>
      </c>
      <c r="W120" s="6"/>
      <c r="X120" s="6">
        <v>1</v>
      </c>
      <c r="Y120" s="6"/>
      <c r="Z120" s="6">
        <v>1</v>
      </c>
      <c r="AA120" s="6">
        <v>3</v>
      </c>
      <c r="AC120" s="33" t="s">
        <v>390</v>
      </c>
      <c r="AD120" s="33" t="s">
        <v>391</v>
      </c>
    </row>
    <row r="121" spans="1:30" ht="12.75" customHeight="1" x14ac:dyDescent="0.2">
      <c r="B121" s="1" t="s">
        <v>40</v>
      </c>
      <c r="C121" s="1" t="s">
        <v>11</v>
      </c>
      <c r="D121" s="1" t="s">
        <v>139</v>
      </c>
      <c r="E121" s="1" t="s">
        <v>106</v>
      </c>
      <c r="F121" s="1" t="s">
        <v>140</v>
      </c>
      <c r="H121" s="1">
        <v>146</v>
      </c>
      <c r="I121" s="1">
        <v>141</v>
      </c>
      <c r="J121" s="1">
        <v>124</v>
      </c>
      <c r="K121" s="1">
        <v>120</v>
      </c>
      <c r="L121" s="1">
        <v>124</v>
      </c>
      <c r="M121" s="1">
        <v>115</v>
      </c>
      <c r="N121" s="1">
        <v>72</v>
      </c>
      <c r="O121" s="6">
        <v>75</v>
      </c>
      <c r="P121" s="6">
        <v>70</v>
      </c>
      <c r="Q121" s="6">
        <v>93</v>
      </c>
      <c r="R121" s="6">
        <v>127</v>
      </c>
      <c r="S121" s="6">
        <v>153</v>
      </c>
      <c r="T121" s="6">
        <v>168</v>
      </c>
      <c r="U121" s="6">
        <v>151</v>
      </c>
      <c r="V121" s="6">
        <v>113</v>
      </c>
      <c r="W121" s="6">
        <v>100</v>
      </c>
      <c r="X121" s="6">
        <v>104</v>
      </c>
      <c r="Y121" s="6">
        <v>117</v>
      </c>
      <c r="Z121" s="6">
        <v>117</v>
      </c>
      <c r="AA121" s="6">
        <v>105</v>
      </c>
      <c r="AC121" s="33" t="s">
        <v>390</v>
      </c>
    </row>
    <row r="122" spans="1:30" ht="12.75" customHeight="1" x14ac:dyDescent="0.2">
      <c r="B122" s="1" t="s">
        <v>40</v>
      </c>
      <c r="C122" s="1" t="s">
        <v>11</v>
      </c>
      <c r="D122" s="1" t="s">
        <v>139</v>
      </c>
      <c r="F122" s="1" t="s">
        <v>140</v>
      </c>
      <c r="H122" s="1">
        <v>32</v>
      </c>
      <c r="I122" s="1">
        <v>31</v>
      </c>
      <c r="J122" s="1">
        <v>41</v>
      </c>
      <c r="K122" s="1">
        <v>33</v>
      </c>
      <c r="L122" s="1">
        <v>27</v>
      </c>
      <c r="M122" s="1">
        <v>19</v>
      </c>
      <c r="N122" s="1">
        <v>23</v>
      </c>
      <c r="O122" s="6">
        <v>18</v>
      </c>
      <c r="P122" s="6">
        <v>28</v>
      </c>
      <c r="Q122" s="6">
        <v>41</v>
      </c>
      <c r="R122" s="6">
        <v>37</v>
      </c>
      <c r="S122" s="6">
        <v>46</v>
      </c>
      <c r="T122" s="6">
        <v>48</v>
      </c>
      <c r="U122" s="6">
        <v>49</v>
      </c>
      <c r="V122" s="6">
        <v>55</v>
      </c>
      <c r="W122" s="6">
        <v>56</v>
      </c>
      <c r="X122" s="6">
        <v>52</v>
      </c>
      <c r="Y122" s="6">
        <v>70</v>
      </c>
      <c r="Z122" s="6">
        <v>80</v>
      </c>
      <c r="AA122" s="6">
        <v>80</v>
      </c>
      <c r="AC122" s="33" t="s">
        <v>390</v>
      </c>
      <c r="AD122" s="33" t="s">
        <v>391</v>
      </c>
    </row>
    <row r="123" spans="1:30" ht="12.75" customHeight="1" x14ac:dyDescent="0.2">
      <c r="B123" s="1" t="s">
        <v>42</v>
      </c>
      <c r="C123" s="1" t="s">
        <v>11</v>
      </c>
      <c r="D123" s="1" t="s">
        <v>141</v>
      </c>
      <c r="E123" s="1" t="s">
        <v>106</v>
      </c>
      <c r="F123" s="1" t="s">
        <v>142</v>
      </c>
      <c r="N123" s="1"/>
      <c r="O123" s="6"/>
      <c r="P123" s="6"/>
      <c r="Q123" s="6"/>
      <c r="R123" s="6"/>
      <c r="S123" s="6"/>
      <c r="T123" s="6"/>
      <c r="U123" s="6"/>
      <c r="V123" s="6"/>
      <c r="W123" s="6">
        <v>1</v>
      </c>
      <c r="X123" s="6"/>
      <c r="Y123" s="6"/>
      <c r="Z123" s="6"/>
      <c r="AA123" s="6"/>
      <c r="AC123" s="33" t="s">
        <v>390</v>
      </c>
    </row>
    <row r="124" spans="1:30" ht="12.75" customHeight="1" x14ac:dyDescent="0.2">
      <c r="B124" s="1" t="s">
        <v>42</v>
      </c>
      <c r="C124" s="1" t="s">
        <v>11</v>
      </c>
      <c r="D124" s="1" t="s">
        <v>141</v>
      </c>
      <c r="F124" s="1" t="s">
        <v>142</v>
      </c>
      <c r="N124" s="1"/>
      <c r="O124" s="6"/>
      <c r="P124" s="6"/>
      <c r="Q124" s="6"/>
      <c r="R124" s="6">
        <v>1</v>
      </c>
      <c r="S124" s="6"/>
      <c r="T124" s="6">
        <v>1</v>
      </c>
      <c r="U124" s="6"/>
      <c r="V124" s="6">
        <v>1</v>
      </c>
      <c r="W124" s="6"/>
      <c r="X124" s="6"/>
      <c r="Y124" s="6">
        <v>1</v>
      </c>
      <c r="Z124" s="6">
        <v>2</v>
      </c>
      <c r="AA124" s="6"/>
      <c r="AC124" s="33" t="s">
        <v>390</v>
      </c>
      <c r="AD124" s="33" t="s">
        <v>391</v>
      </c>
    </row>
    <row r="125" spans="1:30" ht="12.75" customHeight="1" x14ac:dyDescent="0.2">
      <c r="B125" s="1" t="s">
        <v>57</v>
      </c>
      <c r="C125" s="1" t="s">
        <v>11</v>
      </c>
      <c r="D125" s="1" t="s">
        <v>143</v>
      </c>
      <c r="E125" s="1" t="s">
        <v>106</v>
      </c>
      <c r="F125" s="1" t="s">
        <v>144</v>
      </c>
      <c r="J125" s="1">
        <v>1</v>
      </c>
      <c r="K125" s="1">
        <v>2</v>
      </c>
      <c r="L125" s="1">
        <v>2</v>
      </c>
      <c r="M125" s="1">
        <v>2</v>
      </c>
      <c r="N125" s="1">
        <v>1</v>
      </c>
      <c r="O125" s="6"/>
      <c r="P125" s="6"/>
      <c r="Q125" s="6">
        <v>1</v>
      </c>
      <c r="R125" s="6">
        <v>3</v>
      </c>
      <c r="S125" s="6">
        <v>6</v>
      </c>
      <c r="T125" s="6">
        <v>9</v>
      </c>
      <c r="U125" s="6">
        <v>9</v>
      </c>
      <c r="V125" s="6">
        <v>11</v>
      </c>
      <c r="W125" s="6">
        <v>4</v>
      </c>
      <c r="X125" s="6">
        <v>10</v>
      </c>
      <c r="Y125" s="6">
        <v>3</v>
      </c>
      <c r="Z125" s="6">
        <v>3</v>
      </c>
      <c r="AA125" s="6">
        <v>2</v>
      </c>
      <c r="AC125" s="33" t="s">
        <v>390</v>
      </c>
    </row>
    <row r="126" spans="1:30" ht="12.75" customHeight="1" x14ac:dyDescent="0.2">
      <c r="B126" s="1" t="s">
        <v>57</v>
      </c>
      <c r="C126" s="1" t="s">
        <v>11</v>
      </c>
      <c r="D126" s="1" t="s">
        <v>143</v>
      </c>
      <c r="F126" s="1" t="s">
        <v>144</v>
      </c>
      <c r="H126" s="1">
        <v>1</v>
      </c>
      <c r="I126" s="1">
        <v>1</v>
      </c>
      <c r="K126" s="1">
        <v>1</v>
      </c>
      <c r="L126" s="1">
        <v>1</v>
      </c>
      <c r="M126" s="1">
        <v>1</v>
      </c>
      <c r="N126" s="1">
        <v>1</v>
      </c>
      <c r="O126" s="6"/>
      <c r="P126" s="6"/>
      <c r="Q126" s="6"/>
      <c r="R126" s="6">
        <v>2</v>
      </c>
      <c r="S126" s="6">
        <v>4</v>
      </c>
      <c r="T126" s="6">
        <v>3</v>
      </c>
      <c r="U126" s="6">
        <v>4</v>
      </c>
      <c r="V126" s="6">
        <v>4</v>
      </c>
      <c r="W126" s="6">
        <v>3</v>
      </c>
      <c r="X126" s="6"/>
      <c r="Y126" s="6">
        <v>1</v>
      </c>
      <c r="Z126" s="6">
        <v>1</v>
      </c>
      <c r="AA126" s="6">
        <v>3</v>
      </c>
      <c r="AC126" s="33" t="s">
        <v>390</v>
      </c>
      <c r="AD126" s="33" t="s">
        <v>391</v>
      </c>
    </row>
    <row r="127" spans="1:30" ht="12.75" customHeight="1" x14ac:dyDescent="0.2">
      <c r="B127" s="1" t="s">
        <v>61</v>
      </c>
      <c r="C127" s="1" t="s">
        <v>11</v>
      </c>
      <c r="D127" s="1" t="s">
        <v>145</v>
      </c>
      <c r="E127" s="1" t="s">
        <v>106</v>
      </c>
      <c r="F127" s="1" t="s">
        <v>146</v>
      </c>
      <c r="N127" s="1"/>
      <c r="O127" s="6"/>
      <c r="P127" s="6"/>
      <c r="Q127" s="6">
        <v>1</v>
      </c>
      <c r="R127" s="6">
        <v>1</v>
      </c>
      <c r="S127" s="6"/>
      <c r="T127" s="6">
        <v>1</v>
      </c>
      <c r="U127" s="6">
        <v>1</v>
      </c>
      <c r="V127" s="6">
        <v>1</v>
      </c>
      <c r="W127" s="6">
        <v>2</v>
      </c>
      <c r="X127" s="6">
        <v>2</v>
      </c>
      <c r="Y127" s="6">
        <v>1</v>
      </c>
      <c r="Z127" s="6"/>
      <c r="AA127" s="6">
        <v>5</v>
      </c>
      <c r="AC127" s="33" t="s">
        <v>390</v>
      </c>
    </row>
    <row r="128" spans="1:30" ht="12.75" customHeight="1" x14ac:dyDescent="0.2">
      <c r="B128" s="1" t="s">
        <v>61</v>
      </c>
      <c r="C128" s="1" t="s">
        <v>11</v>
      </c>
      <c r="D128" s="1" t="s">
        <v>145</v>
      </c>
      <c r="F128" s="1" t="s">
        <v>146</v>
      </c>
      <c r="H128" s="1">
        <v>1</v>
      </c>
      <c r="I128" s="1">
        <v>1</v>
      </c>
      <c r="N128" s="1"/>
      <c r="O128" s="6"/>
      <c r="P128" s="6">
        <v>1</v>
      </c>
      <c r="Q128" s="6"/>
      <c r="R128" s="6">
        <v>1</v>
      </c>
      <c r="S128" s="6"/>
      <c r="T128" s="6"/>
      <c r="U128" s="6">
        <v>1</v>
      </c>
      <c r="V128" s="6">
        <v>1</v>
      </c>
      <c r="W128" s="6">
        <v>1</v>
      </c>
      <c r="X128" s="6">
        <v>1</v>
      </c>
      <c r="Y128" s="6">
        <v>2</v>
      </c>
      <c r="Z128" s="6"/>
      <c r="AA128" s="6">
        <v>3</v>
      </c>
      <c r="AC128" s="33" t="s">
        <v>390</v>
      </c>
      <c r="AD128" s="33" t="s">
        <v>391</v>
      </c>
    </row>
    <row r="129" spans="1:30" ht="12.75" customHeight="1" x14ac:dyDescent="0.2">
      <c r="B129" s="1" t="s">
        <v>61</v>
      </c>
      <c r="C129" s="1" t="s">
        <v>11</v>
      </c>
      <c r="D129" s="1" t="s">
        <v>147</v>
      </c>
      <c r="E129" s="1" t="s">
        <v>106</v>
      </c>
      <c r="F129" s="1" t="s">
        <v>148</v>
      </c>
      <c r="H129" s="1">
        <v>1</v>
      </c>
      <c r="I129" s="1">
        <v>1</v>
      </c>
      <c r="N129" s="1">
        <v>1</v>
      </c>
      <c r="O129" s="6"/>
      <c r="P129" s="6">
        <v>1</v>
      </c>
      <c r="Q129" s="6"/>
      <c r="R129" s="6">
        <v>1</v>
      </c>
      <c r="S129" s="6">
        <v>1</v>
      </c>
      <c r="T129" s="6">
        <v>1</v>
      </c>
      <c r="U129" s="6"/>
      <c r="V129" s="6"/>
      <c r="W129" s="6">
        <v>1</v>
      </c>
      <c r="X129" s="6">
        <v>1</v>
      </c>
      <c r="Y129" s="6"/>
      <c r="Z129" s="6"/>
      <c r="AA129" s="6"/>
      <c r="AC129" s="33" t="s">
        <v>390</v>
      </c>
    </row>
    <row r="130" spans="1:30" ht="12.75" customHeight="1" thickBot="1" x14ac:dyDescent="0.25">
      <c r="B130" s="1" t="s">
        <v>61</v>
      </c>
      <c r="C130" s="1" t="s">
        <v>11</v>
      </c>
      <c r="D130" s="1" t="s">
        <v>147</v>
      </c>
      <c r="F130" s="1" t="s">
        <v>148</v>
      </c>
      <c r="M130" s="40"/>
      <c r="N130" s="40"/>
      <c r="O130" s="6"/>
      <c r="P130" s="6"/>
      <c r="Q130" s="6">
        <v>1</v>
      </c>
      <c r="R130" s="6">
        <v>1</v>
      </c>
      <c r="S130" s="6"/>
      <c r="T130" s="6">
        <v>1</v>
      </c>
      <c r="U130" s="6"/>
      <c r="V130" s="6">
        <v>1</v>
      </c>
      <c r="W130" s="6"/>
      <c r="X130" s="6"/>
      <c r="Y130" s="6">
        <v>1</v>
      </c>
      <c r="Z130" s="6">
        <v>2</v>
      </c>
      <c r="AA130" s="6">
        <v>2</v>
      </c>
      <c r="AC130" s="33" t="s">
        <v>390</v>
      </c>
      <c r="AD130" s="33" t="s">
        <v>391</v>
      </c>
    </row>
    <row r="131" spans="1:30" ht="12.75" customHeight="1" thickTop="1" x14ac:dyDescent="0.2">
      <c r="D131" s="13"/>
      <c r="E131" s="1" t="s">
        <v>106</v>
      </c>
      <c r="F131" s="2" t="s">
        <v>149</v>
      </c>
      <c r="H131" s="11">
        <f t="shared" ref="H131:P131" si="3">SUMIFS(H114:H130,$E114:$E130,$E131)</f>
        <v>148</v>
      </c>
      <c r="I131" s="11">
        <f t="shared" ref="I131" si="4">SUMIFS(I114:I130,$E114:$E130,$E131)</f>
        <v>142</v>
      </c>
      <c r="J131" s="11">
        <f t="shared" ref="J131" si="5">SUMIFS(J114:J130,$E114:$E130,$E131)</f>
        <v>127</v>
      </c>
      <c r="K131" s="11">
        <f t="shared" ref="K131" si="6">SUMIFS(K114:K130,$E114:$E130,$E131)</f>
        <v>124</v>
      </c>
      <c r="L131" s="11">
        <f t="shared" si="3"/>
        <v>127</v>
      </c>
      <c r="M131" s="11">
        <f t="shared" si="3"/>
        <v>119</v>
      </c>
      <c r="N131" s="11">
        <f t="shared" si="3"/>
        <v>80</v>
      </c>
      <c r="O131" s="11">
        <f t="shared" si="3"/>
        <v>77</v>
      </c>
      <c r="P131" s="11">
        <f t="shared" si="3"/>
        <v>77</v>
      </c>
      <c r="Q131" s="11">
        <f t="shared" ref="Q131:U131" si="7">SUMIFS(Q114:Q130,$E114:$E130,$E131)</f>
        <v>101</v>
      </c>
      <c r="R131" s="11">
        <f t="shared" si="7"/>
        <v>142</v>
      </c>
      <c r="S131" s="11">
        <f t="shared" si="7"/>
        <v>171</v>
      </c>
      <c r="T131" s="11">
        <f t="shared" si="7"/>
        <v>185</v>
      </c>
      <c r="U131" s="11">
        <f t="shared" si="7"/>
        <v>180</v>
      </c>
      <c r="V131" s="11">
        <f t="shared" ref="V131" si="8">SUMIFS(V114:V130,$E114:$E130,$E131)</f>
        <v>184</v>
      </c>
      <c r="W131" s="11">
        <f t="shared" ref="W131" si="9">SUMIFS(W114:W130,$E114:$E130,$E131)</f>
        <v>163</v>
      </c>
      <c r="X131" s="11">
        <f t="shared" ref="X131" si="10">SUMIFS(X114:X130,$E114:$E130,$E131)</f>
        <v>152</v>
      </c>
      <c r="Y131" s="11">
        <f t="shared" ref="Y131" si="11">SUMIFS(Y114:Y130,$E114:$E130,$E131)</f>
        <v>133</v>
      </c>
      <c r="Z131" s="11">
        <f t="shared" ref="Z131" si="12">SUMIFS(Z114:Z130,$E114:$E130,$E131)</f>
        <v>170</v>
      </c>
      <c r="AA131" s="11">
        <f t="shared" ref="AA131" si="13">SUMIFS(AA114:AA130,$E114:$E130,$E131)</f>
        <v>155</v>
      </c>
    </row>
    <row r="132" spans="1:30" ht="12.75" customHeight="1" x14ac:dyDescent="0.2">
      <c r="F132" s="2" t="s">
        <v>150</v>
      </c>
      <c r="H132" s="6">
        <f t="shared" ref="H132:P132" si="14">SUMIFS(H114:H130,$E114:$E130,"")</f>
        <v>35</v>
      </c>
      <c r="I132" s="6">
        <f t="shared" ref="I132" si="15">SUMIFS(I114:I130,$E114:$E130,"")</f>
        <v>34</v>
      </c>
      <c r="J132" s="6">
        <f t="shared" ref="J132" si="16">SUMIFS(J114:J130,$E114:$E130,"")</f>
        <v>42</v>
      </c>
      <c r="K132" s="6">
        <f t="shared" ref="K132" si="17">SUMIFS(K114:K130,$E114:$E130,"")</f>
        <v>34</v>
      </c>
      <c r="L132" s="6">
        <f t="shared" si="14"/>
        <v>28</v>
      </c>
      <c r="M132" s="6">
        <f t="shared" si="14"/>
        <v>22</v>
      </c>
      <c r="N132" s="6">
        <f t="shared" si="14"/>
        <v>25</v>
      </c>
      <c r="O132" s="6">
        <f t="shared" si="14"/>
        <v>19</v>
      </c>
      <c r="P132" s="6">
        <f t="shared" si="14"/>
        <v>29</v>
      </c>
      <c r="Q132" s="6">
        <f t="shared" ref="Q132:AA132" si="18">SUMIFS(Q114:Q130,$E114:$E130,"")</f>
        <v>44</v>
      </c>
      <c r="R132" s="6">
        <f t="shared" si="18"/>
        <v>44</v>
      </c>
      <c r="S132" s="6">
        <f t="shared" si="18"/>
        <v>53</v>
      </c>
      <c r="T132" s="6">
        <f t="shared" si="18"/>
        <v>55</v>
      </c>
      <c r="U132" s="6">
        <f t="shared" si="18"/>
        <v>56</v>
      </c>
      <c r="V132" s="6">
        <f t="shared" si="18"/>
        <v>65</v>
      </c>
      <c r="W132" s="6">
        <f t="shared" si="18"/>
        <v>60</v>
      </c>
      <c r="X132" s="6">
        <f t="shared" si="18"/>
        <v>57</v>
      </c>
      <c r="Y132" s="6">
        <f t="shared" si="18"/>
        <v>77</v>
      </c>
      <c r="Z132" s="6">
        <f t="shared" si="18"/>
        <v>90</v>
      </c>
      <c r="AA132" s="6">
        <f t="shared" si="18"/>
        <v>93</v>
      </c>
    </row>
    <row r="133" spans="1:30" ht="12.75" customHeight="1" x14ac:dyDescent="0.2">
      <c r="F133" s="1" t="s">
        <v>102</v>
      </c>
      <c r="H133" s="33">
        <v>2</v>
      </c>
      <c r="I133" s="33"/>
      <c r="J133" s="33">
        <v>2</v>
      </c>
      <c r="K133" s="33">
        <v>2</v>
      </c>
      <c r="L133" s="33">
        <v>1</v>
      </c>
      <c r="M133" s="33">
        <v>1</v>
      </c>
      <c r="N133" s="33">
        <v>3</v>
      </c>
      <c r="O133" s="33">
        <v>1</v>
      </c>
      <c r="P133" s="33">
        <v>1</v>
      </c>
      <c r="Q133" s="33">
        <v>1</v>
      </c>
      <c r="R133" s="33">
        <v>2</v>
      </c>
      <c r="S133" s="33">
        <v>2</v>
      </c>
      <c r="T133" s="33">
        <v>1</v>
      </c>
      <c r="U133" s="33">
        <v>0</v>
      </c>
      <c r="V133" s="33">
        <v>0</v>
      </c>
      <c r="W133" s="33">
        <v>2</v>
      </c>
      <c r="X133" s="33">
        <v>1</v>
      </c>
      <c r="Y133" s="33">
        <v>0</v>
      </c>
      <c r="Z133" s="33">
        <v>0</v>
      </c>
      <c r="AA133" s="33">
        <v>3</v>
      </c>
    </row>
    <row r="134" spans="1:30" ht="12.75" customHeight="1" x14ac:dyDescent="0.2">
      <c r="D134" s="13"/>
      <c r="E134" s="1" t="s">
        <v>106</v>
      </c>
      <c r="F134" s="2" t="s">
        <v>151</v>
      </c>
      <c r="H134" s="6">
        <f t="shared" ref="H134:P134" si="19">SUMIFS(H82:H130,$E82:$E130,$E134)</f>
        <v>289</v>
      </c>
      <c r="I134" s="6">
        <f t="shared" ref="I134" si="20">SUMIFS(I82:I130,$E82:$E130,$E134)</f>
        <v>316</v>
      </c>
      <c r="J134" s="6">
        <f t="shared" ref="J134" si="21">SUMIFS(J82:J130,$E82:$E130,$E134)</f>
        <v>308</v>
      </c>
      <c r="K134" s="6">
        <f t="shared" ref="K134" si="22">SUMIFS(K82:K130,$E82:$E130,$E134)</f>
        <v>303</v>
      </c>
      <c r="L134" s="6">
        <f t="shared" si="19"/>
        <v>305</v>
      </c>
      <c r="M134" s="6">
        <f t="shared" si="19"/>
        <v>277</v>
      </c>
      <c r="N134" s="6">
        <f t="shared" si="19"/>
        <v>238</v>
      </c>
      <c r="O134" s="6">
        <f t="shared" si="19"/>
        <v>230</v>
      </c>
      <c r="P134" s="6">
        <f t="shared" si="19"/>
        <v>238</v>
      </c>
      <c r="Q134" s="6">
        <f t="shared" ref="Q134:AA134" si="23">SUMIFS(Q82:Q130,$E82:$E130,$E134)</f>
        <v>287</v>
      </c>
      <c r="R134" s="6">
        <f t="shared" si="23"/>
        <v>370</v>
      </c>
      <c r="S134" s="6">
        <f t="shared" si="23"/>
        <v>433</v>
      </c>
      <c r="T134" s="6">
        <f t="shared" si="23"/>
        <v>533</v>
      </c>
      <c r="U134" s="6">
        <f t="shared" si="23"/>
        <v>509</v>
      </c>
      <c r="V134" s="6">
        <f t="shared" si="23"/>
        <v>470</v>
      </c>
      <c r="W134" s="6">
        <f t="shared" si="23"/>
        <v>414</v>
      </c>
      <c r="X134" s="6">
        <f t="shared" si="23"/>
        <v>408</v>
      </c>
      <c r="Y134" s="6">
        <f t="shared" si="23"/>
        <v>356</v>
      </c>
      <c r="Z134" s="6">
        <f t="shared" si="23"/>
        <v>398</v>
      </c>
      <c r="AA134" s="6">
        <f t="shared" si="23"/>
        <v>403</v>
      </c>
    </row>
    <row r="135" spans="1:30" ht="12.75" customHeight="1" thickBot="1" x14ac:dyDescent="0.25">
      <c r="F135" s="2" t="s">
        <v>152</v>
      </c>
      <c r="H135" s="6">
        <f t="shared" ref="H135:P135" si="24">SUMIFS(H82:H130,$E82:$E130,"")</f>
        <v>125</v>
      </c>
      <c r="I135" s="6">
        <f t="shared" ref="I135" si="25">SUMIFS(I82:I130,$E82:$E130,"")</f>
        <v>136</v>
      </c>
      <c r="J135" s="6">
        <f t="shared" ref="J135" si="26">SUMIFS(J82:J130,$E82:$E130,"")</f>
        <v>150</v>
      </c>
      <c r="K135" s="6">
        <f t="shared" ref="K135" si="27">SUMIFS(K82:K130,$E82:$E130,"")</f>
        <v>139</v>
      </c>
      <c r="L135" s="6">
        <f t="shared" si="24"/>
        <v>133</v>
      </c>
      <c r="M135" s="6">
        <f t="shared" si="24"/>
        <v>125</v>
      </c>
      <c r="N135" s="6">
        <f t="shared" si="24"/>
        <v>127</v>
      </c>
      <c r="O135" s="6">
        <f t="shared" si="24"/>
        <v>130</v>
      </c>
      <c r="P135" s="6">
        <f t="shared" si="24"/>
        <v>149</v>
      </c>
      <c r="Q135" s="6">
        <f t="shared" ref="Q135:AA135" si="28">SUMIFS(Q82:Q130,$E82:$E130,"")</f>
        <v>210</v>
      </c>
      <c r="R135" s="6">
        <f t="shared" si="28"/>
        <v>258</v>
      </c>
      <c r="S135" s="6">
        <f t="shared" si="28"/>
        <v>292</v>
      </c>
      <c r="T135" s="6">
        <f t="shared" si="28"/>
        <v>238</v>
      </c>
      <c r="U135" s="6">
        <f t="shared" si="28"/>
        <v>241</v>
      </c>
      <c r="V135" s="6">
        <f t="shared" si="28"/>
        <v>221</v>
      </c>
      <c r="W135" s="6">
        <f t="shared" si="28"/>
        <v>224</v>
      </c>
      <c r="X135" s="6">
        <f t="shared" si="28"/>
        <v>190</v>
      </c>
      <c r="Y135" s="6">
        <f t="shared" si="28"/>
        <v>208</v>
      </c>
      <c r="Z135" s="6">
        <f t="shared" si="28"/>
        <v>203</v>
      </c>
      <c r="AA135" s="6">
        <f t="shared" si="28"/>
        <v>190</v>
      </c>
    </row>
    <row r="136" spans="1:30" ht="12.75" customHeight="1" thickTop="1" x14ac:dyDescent="0.2">
      <c r="A136" s="9" t="s">
        <v>153</v>
      </c>
      <c r="B136" s="9"/>
      <c r="D136" s="10"/>
      <c r="E136" s="10"/>
      <c r="F136" s="9"/>
      <c r="H136" s="11">
        <f t="shared" ref="H136:P136" si="29">SUM(H134:H135)</f>
        <v>414</v>
      </c>
      <c r="I136" s="11">
        <f t="shared" ref="I136" si="30">SUM(I134:I135)</f>
        <v>452</v>
      </c>
      <c r="J136" s="11">
        <f t="shared" ref="J136" si="31">SUM(J134:J135)</f>
        <v>458</v>
      </c>
      <c r="K136" s="11">
        <f t="shared" ref="K136" si="32">SUM(K134:K135)</f>
        <v>442</v>
      </c>
      <c r="L136" s="11">
        <f t="shared" si="29"/>
        <v>438</v>
      </c>
      <c r="M136" s="11">
        <f t="shared" si="29"/>
        <v>402</v>
      </c>
      <c r="N136" s="11">
        <f t="shared" si="29"/>
        <v>365</v>
      </c>
      <c r="O136" s="11">
        <f t="shared" si="29"/>
        <v>360</v>
      </c>
      <c r="P136" s="11">
        <f t="shared" si="29"/>
        <v>387</v>
      </c>
      <c r="Q136" s="11">
        <f t="shared" ref="Q136:U136" si="33">SUM(Q134:Q135)</f>
        <v>497</v>
      </c>
      <c r="R136" s="11">
        <f t="shared" si="33"/>
        <v>628</v>
      </c>
      <c r="S136" s="11">
        <f t="shared" si="33"/>
        <v>725</v>
      </c>
      <c r="T136" s="11">
        <f t="shared" si="33"/>
        <v>771</v>
      </c>
      <c r="U136" s="11">
        <f t="shared" si="33"/>
        <v>750</v>
      </c>
      <c r="V136" s="11">
        <f t="shared" ref="V136" si="34">SUM(V134:V135)</f>
        <v>691</v>
      </c>
      <c r="W136" s="11">
        <f t="shared" ref="W136" si="35">SUM(W134:W135)</f>
        <v>638</v>
      </c>
      <c r="X136" s="11">
        <f t="shared" ref="X136" si="36">SUM(X134:X135)</f>
        <v>598</v>
      </c>
      <c r="Y136" s="11">
        <f t="shared" ref="Y136" si="37">SUM(Y134:Y135)</f>
        <v>564</v>
      </c>
      <c r="Z136" s="11">
        <f t="shared" ref="Z136" si="38">SUM(Z134:Z135)</f>
        <v>601</v>
      </c>
      <c r="AA136" s="11">
        <f t="shared" ref="AA136" si="39">SUM(AA134:AA135)</f>
        <v>593</v>
      </c>
    </row>
    <row r="137" spans="1:30" ht="12.75" customHeight="1" x14ac:dyDescent="0.2">
      <c r="A137" s="2"/>
      <c r="B137" s="2"/>
      <c r="F137" s="2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30" ht="12.75" customHeight="1" x14ac:dyDescent="0.2">
      <c r="F138" s="1" t="s">
        <v>102</v>
      </c>
      <c r="H138" s="1">
        <f>H133+H78</f>
        <v>74</v>
      </c>
      <c r="I138" s="1">
        <v>90</v>
      </c>
      <c r="J138" s="1">
        <v>116</v>
      </c>
      <c r="K138" s="1">
        <v>142</v>
      </c>
      <c r="L138" s="1">
        <v>143</v>
      </c>
      <c r="M138" s="6">
        <v>140</v>
      </c>
      <c r="N138" s="6">
        <v>139</v>
      </c>
      <c r="O138" s="6">
        <v>108</v>
      </c>
      <c r="P138" s="6">
        <v>137</v>
      </c>
      <c r="Q138" s="6">
        <v>135</v>
      </c>
      <c r="R138" s="6">
        <v>132</v>
      </c>
      <c r="S138" s="6">
        <v>114</v>
      </c>
      <c r="T138" s="6">
        <v>125</v>
      </c>
      <c r="U138" s="6">
        <v>133</v>
      </c>
      <c r="V138" s="6">
        <v>152</v>
      </c>
      <c r="W138" s="6">
        <v>146</v>
      </c>
      <c r="X138" s="6">
        <v>69</v>
      </c>
      <c r="Y138" s="6">
        <v>68</v>
      </c>
      <c r="Z138" s="6">
        <v>55</v>
      </c>
      <c r="AA138" s="6">
        <v>49</v>
      </c>
    </row>
    <row r="139" spans="1:30" ht="12.75" customHeight="1" thickBot="1" x14ac:dyDescent="0.25">
      <c r="F139" s="2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30" ht="12.75" customHeight="1" thickTop="1" x14ac:dyDescent="0.2">
      <c r="A140" s="9" t="s">
        <v>154</v>
      </c>
      <c r="B140" s="10"/>
      <c r="D140" s="10"/>
      <c r="H140" s="11">
        <f t="shared" ref="H140:P140" si="40">H79+H136</f>
        <v>2651</v>
      </c>
      <c r="I140" s="11">
        <f t="shared" ref="I140" si="41">I79+I136</f>
        <v>2723</v>
      </c>
      <c r="J140" s="11">
        <f t="shared" ref="J140" si="42">J79+J136</f>
        <v>2981</v>
      </c>
      <c r="K140" s="11">
        <f t="shared" ref="K140" si="43">K79+K136</f>
        <v>3117</v>
      </c>
      <c r="L140" s="11">
        <f t="shared" si="40"/>
        <v>3170</v>
      </c>
      <c r="M140" s="11">
        <f t="shared" si="40"/>
        <v>3245</v>
      </c>
      <c r="N140" s="11">
        <f t="shared" si="40"/>
        <v>3254</v>
      </c>
      <c r="O140" s="11">
        <f t="shared" si="40"/>
        <v>3203</v>
      </c>
      <c r="P140" s="11">
        <f t="shared" si="40"/>
        <v>3224</v>
      </c>
      <c r="Q140" s="11">
        <f t="shared" ref="Q140:AA140" si="44">Q79+Q136</f>
        <v>3303</v>
      </c>
      <c r="R140" s="11">
        <f t="shared" si="44"/>
        <v>3273</v>
      </c>
      <c r="S140" s="11">
        <f t="shared" si="44"/>
        <v>3105</v>
      </c>
      <c r="T140" s="11">
        <f t="shared" si="44"/>
        <v>2996</v>
      </c>
      <c r="U140" s="11">
        <f t="shared" si="44"/>
        <v>2967</v>
      </c>
      <c r="V140" s="11">
        <f t="shared" si="44"/>
        <v>3015</v>
      </c>
      <c r="W140" s="11">
        <f t="shared" si="44"/>
        <v>2929</v>
      </c>
      <c r="X140" s="11">
        <f t="shared" si="44"/>
        <v>2759</v>
      </c>
      <c r="Y140" s="11">
        <f t="shared" si="44"/>
        <v>2685</v>
      </c>
      <c r="Z140" s="11">
        <f t="shared" si="44"/>
        <v>2631</v>
      </c>
      <c r="AA140" s="11">
        <f t="shared" si="44"/>
        <v>2492</v>
      </c>
      <c r="AB140" s="6"/>
    </row>
    <row r="141" spans="1:30" ht="12.75" customHeight="1" x14ac:dyDescent="0.2">
      <c r="A141" s="2"/>
      <c r="N141" s="1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30" ht="12.75" customHeight="1" x14ac:dyDescent="0.2">
      <c r="A142" s="5" t="s">
        <v>155</v>
      </c>
      <c r="N142" s="1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30" ht="12.75" customHeight="1" x14ac:dyDescent="0.2">
      <c r="B143" s="1" t="s">
        <v>156</v>
      </c>
      <c r="C143" s="1" t="s">
        <v>30</v>
      </c>
      <c r="D143" s="1" t="s">
        <v>157</v>
      </c>
      <c r="E143" s="1" t="s">
        <v>106</v>
      </c>
      <c r="F143" s="1" t="s">
        <v>158</v>
      </c>
      <c r="K143" s="1">
        <v>1</v>
      </c>
      <c r="N143" s="1">
        <v>1</v>
      </c>
      <c r="O143" s="6">
        <v>57</v>
      </c>
      <c r="P143" s="6">
        <v>79</v>
      </c>
      <c r="Q143" s="6">
        <v>86</v>
      </c>
      <c r="R143" s="6">
        <v>117</v>
      </c>
      <c r="S143" s="6">
        <v>149</v>
      </c>
      <c r="T143" s="6">
        <v>247</v>
      </c>
      <c r="U143" s="6">
        <v>237</v>
      </c>
      <c r="V143" s="6">
        <v>238</v>
      </c>
      <c r="W143" s="6">
        <v>234</v>
      </c>
      <c r="X143" s="6">
        <v>241</v>
      </c>
      <c r="Y143" s="6">
        <v>240</v>
      </c>
      <c r="Z143" s="6">
        <v>294</v>
      </c>
      <c r="AA143" s="6">
        <v>307</v>
      </c>
      <c r="AC143" s="33" t="s">
        <v>392</v>
      </c>
      <c r="AD143" s="33" t="s">
        <v>393</v>
      </c>
    </row>
    <row r="144" spans="1:30" ht="12.75" customHeight="1" x14ac:dyDescent="0.2">
      <c r="B144" s="1" t="s">
        <v>156</v>
      </c>
      <c r="C144" s="1" t="s">
        <v>30</v>
      </c>
      <c r="D144" s="1" t="s">
        <v>157</v>
      </c>
      <c r="F144" s="1" t="s">
        <v>158</v>
      </c>
      <c r="L144" s="1">
        <v>1</v>
      </c>
      <c r="M144" s="1">
        <v>3</v>
      </c>
      <c r="N144" s="1">
        <v>59</v>
      </c>
      <c r="O144" s="6">
        <v>158</v>
      </c>
      <c r="P144" s="6">
        <v>265</v>
      </c>
      <c r="Q144" s="6">
        <v>311</v>
      </c>
      <c r="R144" s="6">
        <v>348</v>
      </c>
      <c r="S144" s="6">
        <v>443</v>
      </c>
      <c r="T144" s="6">
        <v>465</v>
      </c>
      <c r="U144" s="6">
        <v>498</v>
      </c>
      <c r="V144" s="6">
        <v>466</v>
      </c>
      <c r="W144" s="6">
        <v>398</v>
      </c>
      <c r="X144" s="6">
        <v>407</v>
      </c>
      <c r="Y144" s="6">
        <v>465</v>
      </c>
      <c r="Z144" s="6">
        <v>525</v>
      </c>
      <c r="AA144" s="6">
        <v>546</v>
      </c>
      <c r="AC144" s="33" t="s">
        <v>392</v>
      </c>
      <c r="AD144" s="33" t="s">
        <v>394</v>
      </c>
    </row>
    <row r="145" spans="2:29" ht="12.75" customHeight="1" x14ac:dyDescent="0.2">
      <c r="N145" s="1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2:29" ht="12.75" customHeight="1" x14ac:dyDescent="0.2">
      <c r="B146" s="1" t="s">
        <v>156</v>
      </c>
      <c r="C146" s="1" t="s">
        <v>30</v>
      </c>
      <c r="D146" s="1" t="s">
        <v>159</v>
      </c>
      <c r="E146" s="1" t="s">
        <v>106</v>
      </c>
      <c r="F146" s="1" t="s">
        <v>160</v>
      </c>
      <c r="H146" s="1">
        <v>222</v>
      </c>
      <c r="I146" s="1">
        <v>261</v>
      </c>
      <c r="J146" s="1">
        <v>291</v>
      </c>
      <c r="K146" s="1">
        <v>196</v>
      </c>
      <c r="L146" s="1">
        <v>176</v>
      </c>
      <c r="M146" s="1">
        <v>146</v>
      </c>
      <c r="N146" s="1">
        <v>134</v>
      </c>
      <c r="O146" s="6">
        <v>81</v>
      </c>
      <c r="P146" s="6">
        <v>104</v>
      </c>
      <c r="Q146" s="6">
        <v>98</v>
      </c>
      <c r="R146" s="6">
        <v>81</v>
      </c>
      <c r="S146" s="6">
        <v>66</v>
      </c>
      <c r="T146" s="6">
        <v>2</v>
      </c>
      <c r="U146" s="6">
        <v>16</v>
      </c>
      <c r="V146" s="6">
        <v>23</v>
      </c>
      <c r="W146" s="6">
        <v>40</v>
      </c>
      <c r="X146" s="6">
        <v>31</v>
      </c>
      <c r="Y146" s="6">
        <v>30</v>
      </c>
      <c r="Z146" s="6">
        <v>41</v>
      </c>
      <c r="AA146" s="6">
        <v>49</v>
      </c>
      <c r="AC146" s="33" t="s">
        <v>395</v>
      </c>
    </row>
    <row r="147" spans="2:29" ht="12.75" customHeight="1" x14ac:dyDescent="0.2">
      <c r="B147" s="1" t="s">
        <v>156</v>
      </c>
      <c r="C147" s="1" t="s">
        <v>30</v>
      </c>
      <c r="D147" s="1" t="s">
        <v>159</v>
      </c>
      <c r="F147" s="1" t="s">
        <v>160</v>
      </c>
      <c r="H147" s="1">
        <v>425</v>
      </c>
      <c r="I147" s="1">
        <v>386</v>
      </c>
      <c r="J147" s="1">
        <v>371</v>
      </c>
      <c r="K147" s="1">
        <v>439</v>
      </c>
      <c r="L147" s="1">
        <v>458</v>
      </c>
      <c r="M147" s="1">
        <v>433</v>
      </c>
      <c r="N147" s="1">
        <v>403</v>
      </c>
      <c r="O147" s="6">
        <v>293</v>
      </c>
      <c r="P147" s="6">
        <v>186</v>
      </c>
      <c r="Q147" s="6">
        <v>183</v>
      </c>
      <c r="R147" s="6">
        <v>190</v>
      </c>
      <c r="S147" s="6">
        <v>218</v>
      </c>
      <c r="T147" s="6">
        <v>186</v>
      </c>
      <c r="U147" s="6">
        <v>186</v>
      </c>
      <c r="V147" s="6">
        <v>184</v>
      </c>
      <c r="W147" s="6">
        <v>176</v>
      </c>
      <c r="X147" s="6">
        <v>172</v>
      </c>
      <c r="Y147" s="6">
        <v>150</v>
      </c>
      <c r="Z147" s="6">
        <v>141</v>
      </c>
      <c r="AA147" s="6">
        <v>132</v>
      </c>
      <c r="AC147" s="33" t="s">
        <v>395</v>
      </c>
    </row>
    <row r="148" spans="2:29" ht="12.75" customHeight="1" x14ac:dyDescent="0.2">
      <c r="N148" s="1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2:29" ht="12.75" customHeight="1" x14ac:dyDescent="0.2">
      <c r="B149" s="1" t="s">
        <v>156</v>
      </c>
      <c r="C149" s="1" t="s">
        <v>30</v>
      </c>
      <c r="D149" s="1" t="s">
        <v>161</v>
      </c>
      <c r="E149" s="1" t="s">
        <v>106</v>
      </c>
      <c r="F149" s="1" t="s">
        <v>162</v>
      </c>
      <c r="G149" s="1" t="s">
        <v>26</v>
      </c>
      <c r="N149" s="1"/>
      <c r="O149" s="6">
        <v>13</v>
      </c>
      <c r="P149" s="6">
        <v>20</v>
      </c>
      <c r="Q149" s="6">
        <v>13</v>
      </c>
      <c r="R149" s="6">
        <v>12</v>
      </c>
      <c r="S149" s="6">
        <v>10</v>
      </c>
      <c r="T149" s="6">
        <v>2</v>
      </c>
      <c r="U149" s="6">
        <v>2</v>
      </c>
      <c r="V149" s="6">
        <v>4</v>
      </c>
      <c r="W149" s="6">
        <v>9</v>
      </c>
      <c r="X149" s="6">
        <v>6</v>
      </c>
      <c r="Y149" s="6">
        <v>6</v>
      </c>
      <c r="Z149" s="6">
        <v>10</v>
      </c>
      <c r="AA149" s="6">
        <v>18</v>
      </c>
      <c r="AC149" s="33" t="s">
        <v>396</v>
      </c>
    </row>
    <row r="150" spans="2:29" ht="12.75" customHeight="1" x14ac:dyDescent="0.2">
      <c r="B150" s="1" t="s">
        <v>156</v>
      </c>
      <c r="C150" s="1" t="s">
        <v>30</v>
      </c>
      <c r="D150" s="1" t="s">
        <v>161</v>
      </c>
      <c r="F150" s="1" t="s">
        <v>162</v>
      </c>
      <c r="G150" s="1" t="s">
        <v>26</v>
      </c>
      <c r="N150" s="1">
        <v>10</v>
      </c>
      <c r="O150" s="6">
        <v>40</v>
      </c>
      <c r="P150" s="6">
        <v>59</v>
      </c>
      <c r="Q150" s="6">
        <v>52</v>
      </c>
      <c r="R150" s="6">
        <v>54</v>
      </c>
      <c r="S150" s="6">
        <v>58</v>
      </c>
      <c r="T150" s="6">
        <v>64</v>
      </c>
      <c r="U150" s="6">
        <v>79</v>
      </c>
      <c r="V150" s="6">
        <v>80</v>
      </c>
      <c r="W150" s="6">
        <v>72</v>
      </c>
      <c r="X150" s="6">
        <v>72</v>
      </c>
      <c r="Y150" s="6">
        <v>81</v>
      </c>
      <c r="Z150" s="6">
        <v>61</v>
      </c>
      <c r="AA150" s="6">
        <v>51</v>
      </c>
      <c r="AC150" s="33" t="s">
        <v>396</v>
      </c>
    </row>
    <row r="151" spans="2:29" ht="12.75" customHeight="1" x14ac:dyDescent="0.2">
      <c r="N151" s="1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2:29" ht="12.75" customHeight="1" x14ac:dyDescent="0.2">
      <c r="B152" s="1" t="s">
        <v>156</v>
      </c>
      <c r="C152" s="1" t="s">
        <v>30</v>
      </c>
      <c r="D152" s="1" t="s">
        <v>429</v>
      </c>
      <c r="E152" s="1" t="s">
        <v>106</v>
      </c>
      <c r="F152" s="1" t="s">
        <v>430</v>
      </c>
      <c r="H152" s="1">
        <v>15</v>
      </c>
      <c r="I152" s="1">
        <v>16</v>
      </c>
      <c r="J152" s="1">
        <v>26</v>
      </c>
      <c r="K152" s="1">
        <v>12</v>
      </c>
      <c r="N152" s="1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2:29" ht="12.75" customHeight="1" x14ac:dyDescent="0.2">
      <c r="B153" s="1" t="s">
        <v>156</v>
      </c>
      <c r="C153" s="1" t="s">
        <v>30</v>
      </c>
      <c r="D153" s="1" t="s">
        <v>429</v>
      </c>
      <c r="F153" s="1" t="s">
        <v>430</v>
      </c>
      <c r="H153" s="1">
        <v>39</v>
      </c>
      <c r="I153" s="1">
        <v>31</v>
      </c>
      <c r="J153" s="1">
        <v>16</v>
      </c>
      <c r="K153" s="1">
        <v>13</v>
      </c>
      <c r="N153" s="1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2:29" ht="12.75" customHeight="1" x14ac:dyDescent="0.2">
      <c r="N154" s="1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2:29" ht="12.75" customHeight="1" x14ac:dyDescent="0.2">
      <c r="B155" s="1" t="s">
        <v>156</v>
      </c>
      <c r="C155" s="1" t="s">
        <v>76</v>
      </c>
      <c r="D155" s="1" t="s">
        <v>163</v>
      </c>
      <c r="E155" s="13"/>
      <c r="F155" s="7" t="s">
        <v>164</v>
      </c>
      <c r="G155" s="1" t="s">
        <v>26</v>
      </c>
      <c r="N155" s="1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>
        <v>11</v>
      </c>
    </row>
    <row r="156" spans="2:29" ht="12.75" customHeight="1" x14ac:dyDescent="0.2">
      <c r="E156" s="13"/>
      <c r="F156" s="7"/>
      <c r="N156" s="1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2:29" ht="12.75" customHeight="1" x14ac:dyDescent="0.2">
      <c r="B157" s="1" t="s">
        <v>156</v>
      </c>
      <c r="D157" s="13" t="s">
        <v>165</v>
      </c>
      <c r="E157" s="1" t="s">
        <v>106</v>
      </c>
      <c r="F157" s="2" t="s">
        <v>166</v>
      </c>
      <c r="H157" s="6">
        <f>SUMIFS(H143:H153,$E143:$E153,$E157)</f>
        <v>237</v>
      </c>
      <c r="I157" s="6">
        <f>SUMIFS(I143:I153,$E143:$E153,$E157)</f>
        <v>277</v>
      </c>
      <c r="J157" s="6">
        <f>SUMIFS(J143:J153,$E143:$E153,$E157)</f>
        <v>317</v>
      </c>
      <c r="K157" s="6">
        <f>SUMIFS(K143:K153,$E143:$E153,$E157)</f>
        <v>209</v>
      </c>
      <c r="L157" s="6">
        <f>SUMIFS(L143:L150,$E143:$E150,$E157)</f>
        <v>176</v>
      </c>
      <c r="M157" s="6">
        <f>SUMIFS(M143:M150,$E143:$E150,$E157)</f>
        <v>146</v>
      </c>
      <c r="N157" s="6">
        <f>SUMIFS(N143:N150,$E143:$E150,$E157)</f>
        <v>135</v>
      </c>
      <c r="O157" s="6">
        <f>SUMIFS(O143:O150,$E143:$E150,$E157)</f>
        <v>151</v>
      </c>
      <c r="P157" s="6">
        <f>SUMIFS(P143:P150,$E143:$E150,$E157)</f>
        <v>203</v>
      </c>
      <c r="Q157" s="6">
        <f t="shared" ref="Q157:AA157" si="45">SUMIFS(Q143:Q150,$E143:$E150,$E157)</f>
        <v>197</v>
      </c>
      <c r="R157" s="6">
        <f t="shared" si="45"/>
        <v>210</v>
      </c>
      <c r="S157" s="6">
        <f t="shared" si="45"/>
        <v>225</v>
      </c>
      <c r="T157" s="6">
        <f t="shared" si="45"/>
        <v>251</v>
      </c>
      <c r="U157" s="6">
        <f t="shared" si="45"/>
        <v>255</v>
      </c>
      <c r="V157" s="6">
        <f t="shared" si="45"/>
        <v>265</v>
      </c>
      <c r="W157" s="6">
        <f t="shared" si="45"/>
        <v>283</v>
      </c>
      <c r="X157" s="6">
        <f t="shared" si="45"/>
        <v>278</v>
      </c>
      <c r="Y157" s="6">
        <f t="shared" si="45"/>
        <v>276</v>
      </c>
      <c r="Z157" s="6">
        <f t="shared" si="45"/>
        <v>345</v>
      </c>
      <c r="AA157" s="6">
        <f t="shared" si="45"/>
        <v>374</v>
      </c>
      <c r="AB157" s="6"/>
    </row>
    <row r="158" spans="2:29" ht="12.75" customHeight="1" thickBot="1" x14ac:dyDescent="0.25">
      <c r="B158" s="1" t="s">
        <v>156</v>
      </c>
      <c r="F158" s="2" t="s">
        <v>167</v>
      </c>
      <c r="H158" s="6">
        <f>SUMIFS(H143:H153,$E143:$E153,"")</f>
        <v>464</v>
      </c>
      <c r="I158" s="6">
        <f>SUMIFS(I143:I153,$E143:$E153,"")</f>
        <v>417</v>
      </c>
      <c r="J158" s="6">
        <f>SUMIFS(J143:J153,$E143:$E153,"")</f>
        <v>387</v>
      </c>
      <c r="K158" s="6">
        <f>SUMIFS(K143:K153,$E143:$E153,"")</f>
        <v>452</v>
      </c>
      <c r="L158" s="6">
        <f>SUMIFS(L143:L150,$E143:$E150,"")</f>
        <v>459</v>
      </c>
      <c r="M158" s="6">
        <f>SUMIFS(M143:M150,$E143:$E150,"")</f>
        <v>436</v>
      </c>
      <c r="N158" s="6">
        <f>SUMIFS(N143:N150,$E143:$E150,"")</f>
        <v>472</v>
      </c>
      <c r="O158" s="6">
        <f>SUMIFS(O143:O150,$E143:$E150,"")</f>
        <v>491</v>
      </c>
      <c r="P158" s="6">
        <f>SUMIFS(P143:P150,$E143:$E150,"")</f>
        <v>510</v>
      </c>
      <c r="Q158" s="6">
        <f t="shared" ref="Q158:Z158" si="46">SUMIFS(Q143:Q150,$E143:$E150,"")</f>
        <v>546</v>
      </c>
      <c r="R158" s="6">
        <f t="shared" si="46"/>
        <v>592</v>
      </c>
      <c r="S158" s="6">
        <f t="shared" si="46"/>
        <v>719</v>
      </c>
      <c r="T158" s="6">
        <f t="shared" si="46"/>
        <v>715</v>
      </c>
      <c r="U158" s="6">
        <f t="shared" si="46"/>
        <v>763</v>
      </c>
      <c r="V158" s="6">
        <f t="shared" si="46"/>
        <v>730</v>
      </c>
      <c r="W158" s="6">
        <f t="shared" si="46"/>
        <v>646</v>
      </c>
      <c r="X158" s="6">
        <f t="shared" si="46"/>
        <v>651</v>
      </c>
      <c r="Y158" s="6">
        <f t="shared" si="46"/>
        <v>696</v>
      </c>
      <c r="Z158" s="6">
        <f t="shared" si="46"/>
        <v>727</v>
      </c>
      <c r="AA158" s="6">
        <f>SUMIFS(AA143:AA155,$E143:$E155,"")</f>
        <v>740</v>
      </c>
      <c r="AB158" s="6"/>
    </row>
    <row r="159" spans="2:29" ht="12.75" customHeight="1" thickTop="1" x14ac:dyDescent="0.2">
      <c r="B159" s="9" t="s">
        <v>168</v>
      </c>
      <c r="D159" s="10"/>
      <c r="E159" s="10"/>
      <c r="F159" s="9"/>
      <c r="H159" s="11">
        <f t="shared" ref="H159:I159" si="47">H157+H158</f>
        <v>701</v>
      </c>
      <c r="I159" s="11">
        <f t="shared" si="47"/>
        <v>694</v>
      </c>
      <c r="J159" s="11">
        <f t="shared" ref="J159" si="48">J157+J158</f>
        <v>704</v>
      </c>
      <c r="K159" s="11">
        <f t="shared" ref="K159" si="49">K157+K158</f>
        <v>661</v>
      </c>
      <c r="L159" s="11">
        <f t="shared" ref="L159:AA159" si="50">L157+L158</f>
        <v>635</v>
      </c>
      <c r="M159" s="11">
        <f t="shared" si="50"/>
        <v>582</v>
      </c>
      <c r="N159" s="11">
        <f t="shared" si="50"/>
        <v>607</v>
      </c>
      <c r="O159" s="11">
        <f t="shared" si="50"/>
        <v>642</v>
      </c>
      <c r="P159" s="11">
        <f t="shared" si="50"/>
        <v>713</v>
      </c>
      <c r="Q159" s="11">
        <f t="shared" si="50"/>
        <v>743</v>
      </c>
      <c r="R159" s="11">
        <f t="shared" si="50"/>
        <v>802</v>
      </c>
      <c r="S159" s="11">
        <f t="shared" si="50"/>
        <v>944</v>
      </c>
      <c r="T159" s="11">
        <f t="shared" si="50"/>
        <v>966</v>
      </c>
      <c r="U159" s="11">
        <f t="shared" si="50"/>
        <v>1018</v>
      </c>
      <c r="V159" s="11">
        <f t="shared" si="50"/>
        <v>995</v>
      </c>
      <c r="W159" s="11">
        <f t="shared" si="50"/>
        <v>929</v>
      </c>
      <c r="X159" s="11">
        <f t="shared" si="50"/>
        <v>929</v>
      </c>
      <c r="Y159" s="11">
        <f t="shared" si="50"/>
        <v>972</v>
      </c>
      <c r="Z159" s="11">
        <f t="shared" si="50"/>
        <v>1072</v>
      </c>
      <c r="AA159" s="11">
        <f t="shared" si="50"/>
        <v>1114</v>
      </c>
      <c r="AB159" s="6"/>
    </row>
    <row r="160" spans="2:29" ht="12.75" customHeight="1" x14ac:dyDescent="0.2">
      <c r="B160" s="2"/>
      <c r="F160" s="2"/>
      <c r="N160" s="1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30" ht="12.75" customHeight="1" x14ac:dyDescent="0.2">
      <c r="B161" s="22" t="s">
        <v>169</v>
      </c>
      <c r="C161" s="22" t="s">
        <v>30</v>
      </c>
      <c r="D161" s="22" t="s">
        <v>170</v>
      </c>
      <c r="E161" s="22" t="s">
        <v>106</v>
      </c>
      <c r="F161" s="22" t="s">
        <v>171</v>
      </c>
      <c r="H161" s="1">
        <v>141</v>
      </c>
      <c r="I161" s="1">
        <v>165</v>
      </c>
      <c r="J161" s="1">
        <v>216</v>
      </c>
      <c r="K161" s="1">
        <v>191</v>
      </c>
      <c r="L161" s="1">
        <v>137</v>
      </c>
      <c r="M161" s="1">
        <v>129</v>
      </c>
      <c r="N161" s="1">
        <v>107</v>
      </c>
      <c r="O161" s="6">
        <v>65</v>
      </c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30" ht="12.75" customHeight="1" x14ac:dyDescent="0.2">
      <c r="B162" s="22" t="s">
        <v>169</v>
      </c>
      <c r="C162" s="22" t="s">
        <v>30</v>
      </c>
      <c r="D162" s="22" t="s">
        <v>170</v>
      </c>
      <c r="E162" s="22"/>
      <c r="F162" s="22" t="s">
        <v>171</v>
      </c>
      <c r="H162" s="1">
        <v>203</v>
      </c>
      <c r="I162" s="1">
        <v>193</v>
      </c>
      <c r="J162" s="1">
        <v>160</v>
      </c>
      <c r="K162" s="1">
        <v>154</v>
      </c>
      <c r="L162" s="1">
        <v>146</v>
      </c>
      <c r="M162" s="1">
        <v>93</v>
      </c>
      <c r="N162" s="1">
        <v>33</v>
      </c>
      <c r="O162" s="6">
        <v>5</v>
      </c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30" ht="12.75" customHeight="1" x14ac:dyDescent="0.2">
      <c r="N163" s="1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30" ht="12.75" customHeight="1" x14ac:dyDescent="0.2">
      <c r="B164" s="1" t="s">
        <v>169</v>
      </c>
      <c r="C164" s="1" t="s">
        <v>30</v>
      </c>
      <c r="D164" s="1" t="s">
        <v>172</v>
      </c>
      <c r="E164" s="1" t="s">
        <v>106</v>
      </c>
      <c r="F164" s="1" t="s">
        <v>173</v>
      </c>
      <c r="N164" s="1">
        <v>11</v>
      </c>
      <c r="O164" s="6">
        <v>62</v>
      </c>
      <c r="P164" s="6">
        <v>81</v>
      </c>
      <c r="Q164" s="6">
        <v>79</v>
      </c>
      <c r="R164" s="6">
        <v>60</v>
      </c>
      <c r="S164" s="6">
        <v>70</v>
      </c>
      <c r="T164" s="6">
        <v>45</v>
      </c>
      <c r="U164" s="6">
        <v>22</v>
      </c>
      <c r="V164" s="6">
        <v>19</v>
      </c>
      <c r="W164" s="6">
        <v>11</v>
      </c>
      <c r="X164" s="6">
        <v>22</v>
      </c>
      <c r="Y164" s="6">
        <v>31</v>
      </c>
      <c r="Z164" s="6">
        <v>26</v>
      </c>
      <c r="AA164" s="6">
        <v>31</v>
      </c>
      <c r="AC164" s="33" t="s">
        <v>397</v>
      </c>
      <c r="AD164" s="33" t="s">
        <v>398</v>
      </c>
    </row>
    <row r="165" spans="1:30" ht="12.75" customHeight="1" x14ac:dyDescent="0.2">
      <c r="B165" s="1" t="s">
        <v>169</v>
      </c>
      <c r="C165" s="1" t="s">
        <v>30</v>
      </c>
      <c r="D165" s="1" t="s">
        <v>172</v>
      </c>
      <c r="F165" s="1" t="s">
        <v>173</v>
      </c>
      <c r="L165" s="1">
        <v>3</v>
      </c>
      <c r="M165" s="1">
        <v>42</v>
      </c>
      <c r="N165" s="1">
        <v>64</v>
      </c>
      <c r="O165" s="6">
        <v>63</v>
      </c>
      <c r="P165" s="6">
        <v>75</v>
      </c>
      <c r="Q165" s="6">
        <v>75</v>
      </c>
      <c r="R165" s="6">
        <v>81</v>
      </c>
      <c r="S165" s="6">
        <v>57</v>
      </c>
      <c r="T165" s="6">
        <v>59</v>
      </c>
      <c r="U165" s="6">
        <v>66</v>
      </c>
      <c r="V165" s="6">
        <v>69</v>
      </c>
      <c r="W165" s="6">
        <v>74</v>
      </c>
      <c r="X165" s="6">
        <v>79</v>
      </c>
      <c r="Y165" s="6">
        <v>85</v>
      </c>
      <c r="Z165" s="6">
        <v>84</v>
      </c>
      <c r="AA165" s="6">
        <v>58</v>
      </c>
      <c r="AC165" s="33" t="s">
        <v>397</v>
      </c>
      <c r="AD165" s="33" t="s">
        <v>398</v>
      </c>
    </row>
    <row r="166" spans="1:30" ht="12.75" customHeight="1" x14ac:dyDescent="0.2">
      <c r="N166" s="1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30" ht="12.75" customHeight="1" x14ac:dyDescent="0.2">
      <c r="B167" s="1" t="s">
        <v>174</v>
      </c>
      <c r="C167" s="1" t="s">
        <v>30</v>
      </c>
      <c r="D167" s="1" t="s">
        <v>98</v>
      </c>
      <c r="F167" s="1" t="s">
        <v>99</v>
      </c>
      <c r="H167" s="1">
        <v>11</v>
      </c>
      <c r="I167" s="1">
        <v>4</v>
      </c>
      <c r="J167" s="1">
        <v>9</v>
      </c>
      <c r="K167" s="1">
        <v>8</v>
      </c>
      <c r="L167" s="1">
        <v>8</v>
      </c>
      <c r="M167" s="1">
        <v>7</v>
      </c>
      <c r="N167" s="1">
        <v>10</v>
      </c>
      <c r="O167" s="6">
        <v>5</v>
      </c>
      <c r="P167" s="6">
        <v>3</v>
      </c>
      <c r="Q167" s="6">
        <v>11</v>
      </c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30" ht="12.75" customHeight="1" x14ac:dyDescent="0.2">
      <c r="N168" s="1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30" ht="12.75" customHeight="1" x14ac:dyDescent="0.2">
      <c r="F169" s="1" t="s">
        <v>102</v>
      </c>
      <c r="J169" s="1">
        <v>2</v>
      </c>
      <c r="N169" s="1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>
        <v>1</v>
      </c>
    </row>
    <row r="170" spans="1:30" ht="12.75" customHeight="1" thickBot="1" x14ac:dyDescent="0.25">
      <c r="M170" s="40"/>
      <c r="N170" s="40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30" ht="12.75" customHeight="1" thickTop="1" x14ac:dyDescent="0.2">
      <c r="A171" s="9" t="s">
        <v>175</v>
      </c>
      <c r="B171" s="14"/>
      <c r="D171" s="9"/>
      <c r="F171" s="5"/>
      <c r="H171" s="37">
        <f t="shared" ref="H171:P171" si="51">SUM(H159:H168)</f>
        <v>1056</v>
      </c>
      <c r="I171" s="37">
        <f t="shared" ref="I171" si="52">SUM(I159:I168)</f>
        <v>1056</v>
      </c>
      <c r="J171" s="37">
        <f t="shared" ref="J171" si="53">SUM(J159:J168)</f>
        <v>1089</v>
      </c>
      <c r="K171" s="37">
        <f t="shared" ref="K171" si="54">SUM(K159:K168)</f>
        <v>1014</v>
      </c>
      <c r="L171" s="37">
        <f t="shared" si="51"/>
        <v>929</v>
      </c>
      <c r="M171" s="37">
        <f t="shared" si="51"/>
        <v>853</v>
      </c>
      <c r="N171" s="37">
        <f t="shared" si="51"/>
        <v>832</v>
      </c>
      <c r="O171" s="37">
        <f t="shared" si="51"/>
        <v>842</v>
      </c>
      <c r="P171" s="37">
        <f t="shared" si="51"/>
        <v>872</v>
      </c>
      <c r="Q171" s="37">
        <f t="shared" ref="Q171:AA171" si="55">SUM(Q159:Q168)</f>
        <v>908</v>
      </c>
      <c r="R171" s="37">
        <f t="shared" si="55"/>
        <v>943</v>
      </c>
      <c r="S171" s="37">
        <f t="shared" si="55"/>
        <v>1071</v>
      </c>
      <c r="T171" s="37">
        <f t="shared" si="55"/>
        <v>1070</v>
      </c>
      <c r="U171" s="37">
        <f t="shared" si="55"/>
        <v>1106</v>
      </c>
      <c r="V171" s="37">
        <f t="shared" si="55"/>
        <v>1083</v>
      </c>
      <c r="W171" s="37">
        <f t="shared" si="55"/>
        <v>1014</v>
      </c>
      <c r="X171" s="37">
        <f t="shared" si="55"/>
        <v>1030</v>
      </c>
      <c r="Y171" s="37">
        <f t="shared" si="55"/>
        <v>1088</v>
      </c>
      <c r="Z171" s="37">
        <f t="shared" si="55"/>
        <v>1182</v>
      </c>
      <c r="AA171" s="37">
        <f t="shared" si="55"/>
        <v>1203</v>
      </c>
      <c r="AB171" s="36"/>
    </row>
    <row r="172" spans="1:30" ht="12.75" customHeight="1" x14ac:dyDescent="0.2">
      <c r="F172" s="2"/>
      <c r="N172" s="1"/>
    </row>
    <row r="173" spans="1:30" ht="12.75" customHeight="1" x14ac:dyDescent="0.2">
      <c r="A173" s="5" t="s">
        <v>176</v>
      </c>
      <c r="N173" s="1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30" ht="12.75" customHeight="1" x14ac:dyDescent="0.2">
      <c r="B174" s="1" t="s">
        <v>177</v>
      </c>
      <c r="C174" s="1" t="s">
        <v>30</v>
      </c>
      <c r="D174" s="1" t="s">
        <v>178</v>
      </c>
      <c r="E174" s="1" t="s">
        <v>106</v>
      </c>
      <c r="F174" s="1" t="s">
        <v>179</v>
      </c>
      <c r="N174" s="1">
        <v>1</v>
      </c>
      <c r="O174" s="6">
        <v>23</v>
      </c>
      <c r="P174" s="6">
        <v>47</v>
      </c>
      <c r="Q174" s="6">
        <v>103</v>
      </c>
      <c r="R174" s="6">
        <v>94</v>
      </c>
      <c r="S174" s="6">
        <v>82</v>
      </c>
      <c r="T174" s="6">
        <v>80</v>
      </c>
      <c r="U174" s="6">
        <v>72</v>
      </c>
      <c r="V174" s="6">
        <v>89</v>
      </c>
      <c r="W174" s="6">
        <v>110</v>
      </c>
      <c r="X174" s="6">
        <v>115</v>
      </c>
      <c r="Y174" s="6">
        <v>116</v>
      </c>
      <c r="Z174" s="6">
        <v>119</v>
      </c>
      <c r="AA174" s="6">
        <v>78</v>
      </c>
      <c r="AD174" s="33" t="s">
        <v>399</v>
      </c>
    </row>
    <row r="175" spans="1:30" ht="12.75" customHeight="1" x14ac:dyDescent="0.2">
      <c r="B175" s="1" t="s">
        <v>177</v>
      </c>
      <c r="C175" s="1" t="s">
        <v>30</v>
      </c>
      <c r="D175" s="1" t="s">
        <v>178</v>
      </c>
      <c r="F175" s="1" t="s">
        <v>179</v>
      </c>
      <c r="M175" s="1">
        <v>1</v>
      </c>
      <c r="N175" s="1">
        <v>10</v>
      </c>
      <c r="O175" s="6"/>
      <c r="P175" s="6"/>
      <c r="Q175" s="6"/>
      <c r="R175" s="6"/>
      <c r="S175" s="6">
        <v>10</v>
      </c>
      <c r="T175" s="6">
        <v>2</v>
      </c>
      <c r="U175" s="6">
        <v>5</v>
      </c>
      <c r="V175" s="6">
        <v>12</v>
      </c>
      <c r="W175" s="6">
        <v>7</v>
      </c>
      <c r="X175" s="6">
        <v>23</v>
      </c>
      <c r="Y175" s="6">
        <v>19</v>
      </c>
      <c r="Z175" s="6">
        <v>15</v>
      </c>
      <c r="AA175" s="6">
        <v>28</v>
      </c>
      <c r="AC175" s="33" t="s">
        <v>400</v>
      </c>
      <c r="AD175" s="33" t="s">
        <v>401</v>
      </c>
    </row>
    <row r="176" spans="1:30" ht="12.75" customHeight="1" x14ac:dyDescent="0.2">
      <c r="B176" s="1" t="s">
        <v>177</v>
      </c>
      <c r="C176" s="1" t="s">
        <v>30</v>
      </c>
      <c r="D176" s="1" t="s">
        <v>180</v>
      </c>
      <c r="F176" s="1" t="s">
        <v>181</v>
      </c>
      <c r="H176" s="1">
        <v>199</v>
      </c>
      <c r="I176" s="1">
        <v>202</v>
      </c>
      <c r="J176" s="1">
        <v>207</v>
      </c>
      <c r="K176" s="1">
        <v>204</v>
      </c>
      <c r="L176" s="1">
        <v>212</v>
      </c>
      <c r="M176" s="1">
        <v>222</v>
      </c>
      <c r="N176" s="1">
        <v>235</v>
      </c>
      <c r="O176" s="6">
        <v>261</v>
      </c>
      <c r="P176" s="6">
        <v>244</v>
      </c>
      <c r="Q176" s="6">
        <v>188</v>
      </c>
      <c r="R176" s="6">
        <v>148</v>
      </c>
      <c r="S176" s="6">
        <v>128</v>
      </c>
      <c r="T176" s="6">
        <v>116</v>
      </c>
      <c r="U176" s="6">
        <v>95</v>
      </c>
      <c r="V176" s="6">
        <v>63</v>
      </c>
      <c r="W176" s="6">
        <v>37</v>
      </c>
      <c r="X176" s="6">
        <v>24</v>
      </c>
      <c r="Y176" s="6">
        <v>11</v>
      </c>
      <c r="Z176" s="6">
        <v>14</v>
      </c>
      <c r="AA176" s="6">
        <v>15</v>
      </c>
    </row>
    <row r="177" spans="2:31" ht="12.75" customHeight="1" x14ac:dyDescent="0.2">
      <c r="N177" s="1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2:31" ht="12.75" customHeight="1" x14ac:dyDescent="0.2">
      <c r="B178" s="1" t="s">
        <v>182</v>
      </c>
      <c r="C178" s="1" t="s">
        <v>30</v>
      </c>
      <c r="D178" s="1" t="s">
        <v>183</v>
      </c>
      <c r="F178" s="1" t="s">
        <v>184</v>
      </c>
      <c r="H178" s="1">
        <v>29</v>
      </c>
      <c r="I178" s="1">
        <v>54</v>
      </c>
      <c r="J178" s="1">
        <v>79</v>
      </c>
      <c r="K178" s="1">
        <v>87</v>
      </c>
      <c r="L178" s="1">
        <v>122</v>
      </c>
      <c r="M178" s="1">
        <v>144</v>
      </c>
      <c r="N178" s="1">
        <v>158</v>
      </c>
      <c r="O178" s="6">
        <v>158</v>
      </c>
      <c r="P178" s="6">
        <v>152</v>
      </c>
      <c r="Q178" s="6">
        <v>138</v>
      </c>
      <c r="R178" s="6">
        <v>154</v>
      </c>
      <c r="S178" s="6">
        <v>150</v>
      </c>
      <c r="T178" s="6">
        <v>134</v>
      </c>
      <c r="U178" s="6">
        <v>125</v>
      </c>
      <c r="V178" s="6">
        <v>112</v>
      </c>
      <c r="W178" s="6">
        <v>111</v>
      </c>
      <c r="X178" s="6">
        <v>95</v>
      </c>
      <c r="Y178" s="6">
        <v>84</v>
      </c>
      <c r="Z178" s="6">
        <v>94</v>
      </c>
      <c r="AA178" s="6">
        <v>97</v>
      </c>
      <c r="AC178" s="33" t="s">
        <v>402</v>
      </c>
      <c r="AD178" s="33" t="s">
        <v>403</v>
      </c>
    </row>
    <row r="179" spans="2:31" ht="12.75" customHeight="1" x14ac:dyDescent="0.2">
      <c r="B179" s="1" t="s">
        <v>182</v>
      </c>
      <c r="C179" s="1" t="s">
        <v>185</v>
      </c>
      <c r="D179" s="1" t="s">
        <v>186</v>
      </c>
      <c r="E179" s="1" t="s">
        <v>106</v>
      </c>
      <c r="F179" s="1" t="s">
        <v>187</v>
      </c>
      <c r="H179" s="1">
        <v>22</v>
      </c>
      <c r="I179" s="1">
        <v>20</v>
      </c>
      <c r="J179" s="1">
        <v>21</v>
      </c>
      <c r="K179" s="1">
        <v>20</v>
      </c>
      <c r="L179" s="1">
        <v>15</v>
      </c>
      <c r="M179" s="1">
        <v>11</v>
      </c>
      <c r="N179" s="1">
        <v>7</v>
      </c>
      <c r="O179" s="6">
        <v>20</v>
      </c>
      <c r="P179" s="6">
        <v>20</v>
      </c>
      <c r="Q179" s="6">
        <v>27</v>
      </c>
      <c r="R179" s="6">
        <v>32</v>
      </c>
      <c r="S179" s="6">
        <v>46</v>
      </c>
      <c r="T179" s="6">
        <v>73</v>
      </c>
      <c r="U179" s="6">
        <v>72</v>
      </c>
      <c r="V179" s="6">
        <v>62</v>
      </c>
      <c r="W179" s="6">
        <v>57</v>
      </c>
      <c r="X179" s="6">
        <v>64</v>
      </c>
      <c r="Y179" s="6">
        <v>60</v>
      </c>
      <c r="Z179" s="6">
        <v>64</v>
      </c>
      <c r="AA179" s="6">
        <v>51</v>
      </c>
      <c r="AC179" s="33" t="s">
        <v>404</v>
      </c>
    </row>
    <row r="180" spans="2:31" ht="12.75" customHeight="1" x14ac:dyDescent="0.2">
      <c r="B180" s="1" t="s">
        <v>182</v>
      </c>
      <c r="C180" s="1" t="s">
        <v>185</v>
      </c>
      <c r="D180" s="1" t="s">
        <v>186</v>
      </c>
      <c r="F180" s="1" t="s">
        <v>187</v>
      </c>
      <c r="H180" s="1">
        <v>16</v>
      </c>
      <c r="I180" s="1">
        <v>16</v>
      </c>
      <c r="J180" s="1">
        <v>14</v>
      </c>
      <c r="K180" s="1">
        <v>7</v>
      </c>
      <c r="L180" s="1">
        <v>9</v>
      </c>
      <c r="M180" s="1">
        <v>12</v>
      </c>
      <c r="N180" s="1">
        <v>8</v>
      </c>
      <c r="O180" s="6">
        <v>4</v>
      </c>
      <c r="P180" s="6">
        <v>5</v>
      </c>
      <c r="Q180" s="6">
        <v>9</v>
      </c>
      <c r="R180" s="6">
        <v>25</v>
      </c>
      <c r="S180" s="6">
        <v>29</v>
      </c>
      <c r="T180" s="6">
        <v>20</v>
      </c>
      <c r="U180" s="6">
        <v>24</v>
      </c>
      <c r="V180" s="6">
        <v>32</v>
      </c>
      <c r="W180" s="6">
        <v>35</v>
      </c>
      <c r="X180" s="6">
        <v>34</v>
      </c>
      <c r="Y180" s="6">
        <v>32</v>
      </c>
      <c r="Z180" s="6">
        <v>24</v>
      </c>
      <c r="AA180" s="6">
        <v>26</v>
      </c>
      <c r="AC180" s="33" t="s">
        <v>404</v>
      </c>
    </row>
    <row r="181" spans="2:31" ht="12.75" customHeight="1" x14ac:dyDescent="0.2">
      <c r="B181" s="7" t="s">
        <v>182</v>
      </c>
      <c r="C181" s="1" t="s">
        <v>30</v>
      </c>
      <c r="D181" s="1" t="s">
        <v>417</v>
      </c>
      <c r="F181" s="1" t="s">
        <v>421</v>
      </c>
      <c r="H181" s="1">
        <v>47</v>
      </c>
      <c r="I181" s="1">
        <v>53</v>
      </c>
      <c r="J181" s="1">
        <v>57</v>
      </c>
      <c r="K181" s="1">
        <v>37</v>
      </c>
      <c r="L181" s="1">
        <v>7</v>
      </c>
      <c r="N181" s="1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E181" s="1" t="s">
        <v>441</v>
      </c>
    </row>
    <row r="182" spans="2:31" ht="12.75" customHeight="1" x14ac:dyDescent="0.2">
      <c r="B182" s="7" t="s">
        <v>182</v>
      </c>
      <c r="C182" s="1" t="s">
        <v>30</v>
      </c>
      <c r="D182" s="1" t="s">
        <v>188</v>
      </c>
      <c r="F182" s="1" t="s">
        <v>189</v>
      </c>
      <c r="H182" s="1">
        <v>20</v>
      </c>
      <c r="I182" s="1">
        <v>15</v>
      </c>
      <c r="J182" s="1">
        <v>13</v>
      </c>
      <c r="K182" s="1">
        <v>9</v>
      </c>
      <c r="L182" s="1">
        <v>12</v>
      </c>
      <c r="M182" s="1">
        <v>13</v>
      </c>
      <c r="N182" s="1">
        <v>10</v>
      </c>
      <c r="O182" s="6">
        <v>14</v>
      </c>
      <c r="P182" s="6">
        <v>15</v>
      </c>
      <c r="Q182" s="6">
        <v>17</v>
      </c>
      <c r="R182" s="6">
        <v>14</v>
      </c>
      <c r="S182" s="6">
        <v>19</v>
      </c>
      <c r="T182" s="6">
        <v>18</v>
      </c>
      <c r="U182" s="6">
        <v>16</v>
      </c>
      <c r="V182" s="6">
        <v>12</v>
      </c>
      <c r="W182" s="6">
        <v>14</v>
      </c>
      <c r="X182" s="6">
        <v>15</v>
      </c>
      <c r="Y182" s="6">
        <v>14</v>
      </c>
      <c r="Z182" s="6">
        <v>24</v>
      </c>
      <c r="AA182" s="6">
        <v>25</v>
      </c>
    </row>
    <row r="183" spans="2:31" ht="12.75" customHeight="1" x14ac:dyDescent="0.2">
      <c r="N183" s="1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2:31" ht="12.75" customHeight="1" x14ac:dyDescent="0.2">
      <c r="B184" s="1" t="s">
        <v>190</v>
      </c>
      <c r="C184" s="1" t="s">
        <v>30</v>
      </c>
      <c r="D184" s="1" t="s">
        <v>191</v>
      </c>
      <c r="F184" s="1" t="s">
        <v>192</v>
      </c>
      <c r="I184" s="1">
        <v>13</v>
      </c>
      <c r="J184" s="1">
        <v>28</v>
      </c>
      <c r="K184" s="1">
        <v>54</v>
      </c>
      <c r="L184" s="1">
        <v>126</v>
      </c>
      <c r="M184" s="1">
        <v>159</v>
      </c>
      <c r="N184" s="1">
        <v>153</v>
      </c>
      <c r="O184" s="6">
        <v>173</v>
      </c>
      <c r="P184" s="6">
        <v>178</v>
      </c>
      <c r="Q184" s="6">
        <v>175</v>
      </c>
      <c r="R184" s="6">
        <v>151</v>
      </c>
      <c r="S184" s="6">
        <v>168</v>
      </c>
      <c r="T184" s="6">
        <v>130</v>
      </c>
      <c r="U184" s="6">
        <v>140</v>
      </c>
      <c r="V184" s="6">
        <v>133</v>
      </c>
      <c r="W184" s="6">
        <v>157</v>
      </c>
      <c r="X184" s="6">
        <v>152</v>
      </c>
      <c r="Y184" s="6">
        <v>171</v>
      </c>
      <c r="Z184" s="6">
        <v>173</v>
      </c>
      <c r="AA184" s="6">
        <v>169</v>
      </c>
    </row>
    <row r="185" spans="2:31" ht="12.75" customHeight="1" x14ac:dyDescent="0.2">
      <c r="B185" s="1" t="s">
        <v>190</v>
      </c>
      <c r="C185" s="1" t="s">
        <v>30</v>
      </c>
      <c r="D185" s="1" t="s">
        <v>193</v>
      </c>
      <c r="F185" s="1" t="s">
        <v>194</v>
      </c>
      <c r="H185" s="1">
        <v>32</v>
      </c>
      <c r="I185" s="1">
        <v>28</v>
      </c>
      <c r="J185" s="1">
        <v>32</v>
      </c>
      <c r="K185" s="1">
        <v>31</v>
      </c>
      <c r="L185" s="1">
        <v>26</v>
      </c>
      <c r="M185" s="1">
        <v>32</v>
      </c>
      <c r="N185" s="1">
        <v>37</v>
      </c>
      <c r="O185" s="6">
        <v>40</v>
      </c>
      <c r="P185" s="6">
        <v>45</v>
      </c>
      <c r="Q185" s="6">
        <v>28</v>
      </c>
      <c r="R185" s="6">
        <v>33</v>
      </c>
      <c r="S185" s="6">
        <v>26</v>
      </c>
      <c r="T185" s="6"/>
      <c r="U185" s="6"/>
      <c r="V185" s="6"/>
      <c r="W185" s="6"/>
      <c r="X185" s="6"/>
      <c r="Y185" s="6"/>
      <c r="Z185" s="6"/>
      <c r="AA185" s="6"/>
    </row>
    <row r="186" spans="2:31" ht="12.75" customHeight="1" x14ac:dyDescent="0.2">
      <c r="B186" s="1" t="s">
        <v>190</v>
      </c>
      <c r="C186" s="1" t="s">
        <v>30</v>
      </c>
      <c r="D186" s="1" t="s">
        <v>195</v>
      </c>
      <c r="F186" s="1" t="s">
        <v>196</v>
      </c>
      <c r="H186" s="1">
        <v>543</v>
      </c>
      <c r="I186" s="1">
        <v>556</v>
      </c>
      <c r="J186" s="1">
        <v>501</v>
      </c>
      <c r="K186" s="1">
        <v>501</v>
      </c>
      <c r="L186" s="1">
        <v>483</v>
      </c>
      <c r="M186" s="1">
        <v>479</v>
      </c>
      <c r="N186" s="1">
        <v>502</v>
      </c>
      <c r="O186" s="6">
        <v>511</v>
      </c>
      <c r="P186" s="6">
        <v>486</v>
      </c>
      <c r="Q186" s="6">
        <v>391</v>
      </c>
      <c r="R186" s="6">
        <v>309</v>
      </c>
      <c r="S186" s="6">
        <v>154</v>
      </c>
      <c r="T186" s="6"/>
      <c r="U186" s="6"/>
      <c r="V186" s="6"/>
      <c r="W186" s="6"/>
      <c r="X186" s="6"/>
      <c r="Y186" s="6"/>
      <c r="Z186" s="6"/>
      <c r="AA186" s="6"/>
    </row>
    <row r="187" spans="2:31" ht="12.75" customHeight="1" x14ac:dyDescent="0.2">
      <c r="B187" s="1" t="s">
        <v>190</v>
      </c>
      <c r="C187" s="1" t="s">
        <v>30</v>
      </c>
      <c r="D187" s="1" t="s">
        <v>197</v>
      </c>
      <c r="F187" s="1" t="s">
        <v>190</v>
      </c>
      <c r="G187" s="1" t="s">
        <v>26</v>
      </c>
      <c r="N187" s="1"/>
      <c r="O187" s="6"/>
      <c r="P187" s="6"/>
      <c r="Q187" s="6">
        <v>11</v>
      </c>
      <c r="R187" s="6">
        <v>42</v>
      </c>
      <c r="S187" s="6">
        <v>147</v>
      </c>
      <c r="T187" s="6">
        <v>265</v>
      </c>
      <c r="U187" s="6">
        <v>222</v>
      </c>
      <c r="V187" s="6">
        <v>233</v>
      </c>
      <c r="W187" s="6">
        <v>182</v>
      </c>
      <c r="X187" s="6">
        <v>173</v>
      </c>
      <c r="Y187" s="6">
        <v>121</v>
      </c>
      <c r="Z187" s="6">
        <v>107</v>
      </c>
      <c r="AA187" s="6">
        <v>102</v>
      </c>
      <c r="AD187" s="33" t="s">
        <v>405</v>
      </c>
    </row>
    <row r="188" spans="2:31" ht="12.75" customHeight="1" x14ac:dyDescent="0.2">
      <c r="B188" s="1" t="s">
        <v>190</v>
      </c>
      <c r="C188" s="1" t="s">
        <v>30</v>
      </c>
      <c r="D188" s="1" t="s">
        <v>198</v>
      </c>
      <c r="F188" s="1" t="s">
        <v>199</v>
      </c>
      <c r="H188" s="1">
        <v>84</v>
      </c>
      <c r="I188" s="1">
        <v>75</v>
      </c>
      <c r="J188" s="1">
        <v>80</v>
      </c>
      <c r="K188" s="1">
        <v>85</v>
      </c>
      <c r="L188" s="1">
        <v>110</v>
      </c>
      <c r="M188" s="1">
        <v>112</v>
      </c>
      <c r="N188" s="1">
        <v>105</v>
      </c>
      <c r="O188" s="6">
        <v>132</v>
      </c>
      <c r="P188" s="6">
        <v>124</v>
      </c>
      <c r="Q188" s="6">
        <v>158</v>
      </c>
      <c r="R188" s="6">
        <v>146</v>
      </c>
      <c r="S188" s="6">
        <v>136</v>
      </c>
      <c r="T188" s="6">
        <v>129</v>
      </c>
      <c r="U188" s="6">
        <v>119</v>
      </c>
      <c r="V188" s="6">
        <v>97</v>
      </c>
      <c r="W188" s="6">
        <v>98</v>
      </c>
      <c r="X188" s="6">
        <v>104</v>
      </c>
      <c r="Y188" s="6">
        <v>112</v>
      </c>
      <c r="Z188" s="6">
        <v>91</v>
      </c>
      <c r="AA188" s="6">
        <v>52</v>
      </c>
    </row>
    <row r="189" spans="2:31" ht="12.75" customHeight="1" x14ac:dyDescent="0.2">
      <c r="B189" s="1" t="s">
        <v>190</v>
      </c>
      <c r="C189" s="1" t="s">
        <v>30</v>
      </c>
      <c r="D189" s="1" t="s">
        <v>200</v>
      </c>
      <c r="F189" s="1" t="s">
        <v>201</v>
      </c>
      <c r="H189" s="1">
        <v>23</v>
      </c>
      <c r="I189" s="1">
        <v>28</v>
      </c>
      <c r="J189" s="1">
        <v>30</v>
      </c>
      <c r="K189" s="1">
        <v>23</v>
      </c>
      <c r="L189" s="1">
        <v>29</v>
      </c>
      <c r="M189" s="1">
        <v>24</v>
      </c>
      <c r="N189" s="1">
        <v>24</v>
      </c>
      <c r="O189" s="6">
        <v>15</v>
      </c>
      <c r="P189" s="6">
        <v>19</v>
      </c>
      <c r="Q189" s="6">
        <v>16</v>
      </c>
      <c r="R189" s="6">
        <v>17</v>
      </c>
      <c r="S189" s="6">
        <v>11</v>
      </c>
      <c r="T189" s="6"/>
      <c r="U189" s="6"/>
      <c r="V189" s="6"/>
      <c r="W189" s="6"/>
      <c r="X189" s="6"/>
      <c r="Y189" s="6"/>
      <c r="Z189" s="6"/>
      <c r="AA189" s="6"/>
    </row>
    <row r="190" spans="2:31" ht="12.75" customHeight="1" x14ac:dyDescent="0.2">
      <c r="N190" s="1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2:31" ht="12.75" customHeight="1" x14ac:dyDescent="0.2">
      <c r="B191" s="1" t="s">
        <v>202</v>
      </c>
      <c r="C191" s="1" t="s">
        <v>30</v>
      </c>
      <c r="D191" s="1" t="s">
        <v>203</v>
      </c>
      <c r="F191" s="1" t="s">
        <v>204</v>
      </c>
      <c r="G191" s="1" t="s">
        <v>26</v>
      </c>
      <c r="N191" s="1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>
        <v>1</v>
      </c>
      <c r="AA191" s="6">
        <v>12</v>
      </c>
    </row>
    <row r="192" spans="2:31" ht="12.75" customHeight="1" x14ac:dyDescent="0.2">
      <c r="N192" s="1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2:29" ht="12.75" customHeight="1" x14ac:dyDescent="0.2">
      <c r="B193" s="1" t="s">
        <v>202</v>
      </c>
      <c r="C193" s="1" t="s">
        <v>185</v>
      </c>
      <c r="D193" s="1" t="s">
        <v>205</v>
      </c>
      <c r="E193" s="1" t="s">
        <v>106</v>
      </c>
      <c r="F193" s="1" t="s">
        <v>206</v>
      </c>
      <c r="H193" s="1">
        <v>396</v>
      </c>
      <c r="I193" s="1">
        <v>296</v>
      </c>
      <c r="J193" s="1">
        <v>364</v>
      </c>
      <c r="K193" s="1">
        <v>335</v>
      </c>
      <c r="L193" s="1">
        <v>225</v>
      </c>
      <c r="M193" s="1">
        <v>174</v>
      </c>
      <c r="N193" s="1">
        <v>133</v>
      </c>
      <c r="O193" s="6">
        <v>163</v>
      </c>
      <c r="P193" s="6">
        <v>130</v>
      </c>
      <c r="Q193" s="6">
        <v>148</v>
      </c>
      <c r="R193" s="6">
        <v>145</v>
      </c>
      <c r="S193" s="6">
        <v>210</v>
      </c>
      <c r="T193" s="6">
        <v>310</v>
      </c>
      <c r="U193" s="6">
        <v>286</v>
      </c>
      <c r="V193" s="6">
        <v>296</v>
      </c>
      <c r="W193" s="6">
        <v>297</v>
      </c>
      <c r="X193" s="6">
        <v>293</v>
      </c>
      <c r="Y193" s="6">
        <v>274</v>
      </c>
      <c r="Z193" s="6">
        <v>369</v>
      </c>
      <c r="AA193" s="6">
        <v>356</v>
      </c>
      <c r="AC193" s="33" t="s">
        <v>362</v>
      </c>
    </row>
    <row r="194" spans="2:29" ht="12.75" customHeight="1" x14ac:dyDescent="0.2">
      <c r="B194" s="1" t="s">
        <v>202</v>
      </c>
      <c r="C194" s="1" t="s">
        <v>185</v>
      </c>
      <c r="D194" s="1" t="s">
        <v>205</v>
      </c>
      <c r="F194" s="1" t="s">
        <v>206</v>
      </c>
      <c r="H194" s="1">
        <v>483</v>
      </c>
      <c r="I194" s="1">
        <v>472</v>
      </c>
      <c r="J194" s="1">
        <v>371</v>
      </c>
      <c r="K194" s="1">
        <v>337</v>
      </c>
      <c r="L194" s="1">
        <v>369</v>
      </c>
      <c r="M194" s="1">
        <v>312</v>
      </c>
      <c r="N194" s="1">
        <v>280</v>
      </c>
      <c r="O194" s="6">
        <v>187</v>
      </c>
      <c r="P194" s="6">
        <v>264</v>
      </c>
      <c r="Q194" s="6">
        <v>307</v>
      </c>
      <c r="R194" s="6">
        <v>354</v>
      </c>
      <c r="S194" s="6">
        <v>376</v>
      </c>
      <c r="T194" s="6">
        <v>378</v>
      </c>
      <c r="U194" s="6">
        <v>452</v>
      </c>
      <c r="V194" s="6">
        <v>453</v>
      </c>
      <c r="W194" s="6">
        <v>477</v>
      </c>
      <c r="X194" s="6">
        <v>532</v>
      </c>
      <c r="Y194" s="6">
        <v>579</v>
      </c>
      <c r="Z194" s="6">
        <v>519</v>
      </c>
      <c r="AA194" s="6">
        <v>532</v>
      </c>
      <c r="AC194" s="33" t="s">
        <v>362</v>
      </c>
    </row>
    <row r="195" spans="2:29" ht="12.75" customHeight="1" x14ac:dyDescent="0.2">
      <c r="B195" s="1" t="s">
        <v>202</v>
      </c>
      <c r="C195" s="1" t="s">
        <v>185</v>
      </c>
      <c r="D195" s="29" t="s">
        <v>207</v>
      </c>
      <c r="E195" s="1" t="s">
        <v>106</v>
      </c>
      <c r="F195" s="7" t="s">
        <v>208</v>
      </c>
      <c r="H195" s="1">
        <v>1</v>
      </c>
      <c r="I195" s="1">
        <v>3</v>
      </c>
      <c r="J195" s="1">
        <v>3</v>
      </c>
      <c r="K195" s="1">
        <v>8</v>
      </c>
      <c r="L195" s="1">
        <v>6</v>
      </c>
      <c r="M195" s="1">
        <v>4</v>
      </c>
      <c r="N195" s="1">
        <v>7</v>
      </c>
      <c r="O195" s="6">
        <v>6</v>
      </c>
      <c r="P195" s="6">
        <v>12</v>
      </c>
      <c r="Q195" s="6">
        <v>6</v>
      </c>
      <c r="R195" s="6">
        <v>11</v>
      </c>
      <c r="S195" s="6">
        <v>14</v>
      </c>
      <c r="T195" s="6">
        <v>17</v>
      </c>
      <c r="U195" s="6">
        <v>10</v>
      </c>
      <c r="V195" s="6">
        <v>4</v>
      </c>
      <c r="W195" s="6">
        <v>5</v>
      </c>
      <c r="X195" s="6">
        <v>1</v>
      </c>
      <c r="Y195" s="6"/>
      <c r="Z195" s="6"/>
      <c r="AA195" s="6">
        <v>1</v>
      </c>
    </row>
    <row r="196" spans="2:29" ht="12.75" customHeight="1" x14ac:dyDescent="0.2">
      <c r="B196" s="1" t="s">
        <v>202</v>
      </c>
      <c r="C196" s="1" t="s">
        <v>185</v>
      </c>
      <c r="D196" s="29" t="s">
        <v>207</v>
      </c>
      <c r="F196" s="7" t="s">
        <v>208</v>
      </c>
      <c r="H196" s="1">
        <v>43</v>
      </c>
      <c r="I196" s="1">
        <v>51</v>
      </c>
      <c r="J196" s="1">
        <v>54</v>
      </c>
      <c r="K196" s="1">
        <v>57</v>
      </c>
      <c r="L196" s="1">
        <v>57</v>
      </c>
      <c r="M196" s="1">
        <v>56</v>
      </c>
      <c r="N196" s="1">
        <v>51</v>
      </c>
      <c r="O196" s="6">
        <v>58</v>
      </c>
      <c r="P196" s="6">
        <v>58</v>
      </c>
      <c r="Q196" s="6">
        <v>75</v>
      </c>
      <c r="R196" s="6">
        <v>95</v>
      </c>
      <c r="S196" s="6">
        <v>114</v>
      </c>
      <c r="T196" s="6">
        <v>95</v>
      </c>
      <c r="U196" s="6">
        <v>67</v>
      </c>
      <c r="V196" s="6">
        <v>51</v>
      </c>
      <c r="W196" s="6">
        <v>30</v>
      </c>
      <c r="X196" s="6">
        <v>4</v>
      </c>
      <c r="Y196" s="6">
        <v>15</v>
      </c>
      <c r="Z196" s="6">
        <v>25</v>
      </c>
      <c r="AA196" s="6">
        <v>16</v>
      </c>
    </row>
    <row r="197" spans="2:29" ht="12.75" customHeight="1" x14ac:dyDescent="0.2">
      <c r="B197" s="1" t="s">
        <v>202</v>
      </c>
      <c r="C197" s="1" t="s">
        <v>185</v>
      </c>
      <c r="D197" s="29" t="s">
        <v>209</v>
      </c>
      <c r="E197" s="1" t="s">
        <v>106</v>
      </c>
      <c r="F197" s="7" t="s">
        <v>210</v>
      </c>
      <c r="I197" s="1">
        <v>1</v>
      </c>
      <c r="J197" s="1">
        <v>1</v>
      </c>
      <c r="K197" s="1">
        <v>4</v>
      </c>
      <c r="L197" s="1">
        <v>3</v>
      </c>
      <c r="N197" s="1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2:29" ht="12.75" customHeight="1" thickBot="1" x14ac:dyDescent="0.25">
      <c r="B198" s="1" t="s">
        <v>202</v>
      </c>
      <c r="C198" s="1" t="s">
        <v>185</v>
      </c>
      <c r="D198" s="29" t="s">
        <v>209</v>
      </c>
      <c r="F198" s="7" t="s">
        <v>210</v>
      </c>
      <c r="H198" s="1">
        <v>5</v>
      </c>
      <c r="I198" s="1">
        <v>7</v>
      </c>
      <c r="J198" s="1">
        <v>7</v>
      </c>
      <c r="K198" s="1">
        <v>3</v>
      </c>
      <c r="L198" s="1">
        <v>2</v>
      </c>
      <c r="M198" s="40">
        <v>2</v>
      </c>
      <c r="N198" s="40">
        <v>3</v>
      </c>
      <c r="O198" s="6"/>
      <c r="P198" s="6">
        <v>1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2:29" ht="12.75" customHeight="1" thickTop="1" x14ac:dyDescent="0.2">
      <c r="B199" s="1" t="s">
        <v>202</v>
      </c>
      <c r="C199" s="1" t="s">
        <v>185</v>
      </c>
      <c r="D199" s="13" t="s">
        <v>165</v>
      </c>
      <c r="E199" s="1" t="s">
        <v>106</v>
      </c>
      <c r="F199" s="2" t="s">
        <v>211</v>
      </c>
      <c r="H199" s="11">
        <f t="shared" ref="H199:P199" si="56">SUMIFS(H193:H198,$E193:$E198,$E199)</f>
        <v>397</v>
      </c>
      <c r="I199" s="11">
        <f t="shared" ref="I199" si="57">SUMIFS(I193:I198,$E193:$E198,$E199)</f>
        <v>300</v>
      </c>
      <c r="J199" s="11">
        <f t="shared" ref="J199" si="58">SUMIFS(J193:J198,$E193:$E198,$E199)</f>
        <v>368</v>
      </c>
      <c r="K199" s="11">
        <f t="shared" ref="K199" si="59">SUMIFS(K193:K198,$E193:$E198,$E199)</f>
        <v>347</v>
      </c>
      <c r="L199" s="11">
        <f t="shared" si="56"/>
        <v>234</v>
      </c>
      <c r="M199" s="11">
        <f t="shared" si="56"/>
        <v>178</v>
      </c>
      <c r="N199" s="11">
        <f t="shared" si="56"/>
        <v>140</v>
      </c>
      <c r="O199" s="11">
        <f t="shared" si="56"/>
        <v>169</v>
      </c>
      <c r="P199" s="11">
        <f t="shared" si="56"/>
        <v>142</v>
      </c>
      <c r="Q199" s="11">
        <f t="shared" ref="Q199:U199" si="60">SUMIFS(Q193:Q198,$E193:$E198,$E199)</f>
        <v>154</v>
      </c>
      <c r="R199" s="11">
        <f t="shared" si="60"/>
        <v>156</v>
      </c>
      <c r="S199" s="11">
        <f t="shared" si="60"/>
        <v>224</v>
      </c>
      <c r="T199" s="11">
        <f t="shared" si="60"/>
        <v>327</v>
      </c>
      <c r="U199" s="11">
        <f t="shared" si="60"/>
        <v>296</v>
      </c>
      <c r="V199" s="11">
        <f t="shared" ref="V199" si="61">SUMIFS(V193:V198,$E193:$E198,$E199)</f>
        <v>300</v>
      </c>
      <c r="W199" s="11">
        <f t="shared" ref="W199" si="62">SUMIFS(W193:W198,$E193:$E198,$E199)</f>
        <v>302</v>
      </c>
      <c r="X199" s="11">
        <f t="shared" ref="X199" si="63">SUMIFS(X193:X198,$E193:$E198,$E199)</f>
        <v>294</v>
      </c>
      <c r="Y199" s="11">
        <f t="shared" ref="Y199" si="64">SUMIFS(Y193:Y198,$E193:$E198,$E199)</f>
        <v>274</v>
      </c>
      <c r="Z199" s="11">
        <f t="shared" ref="Z199" si="65">SUMIFS(Z193:Z198,$E193:$E198,$E199)</f>
        <v>369</v>
      </c>
      <c r="AA199" s="11">
        <f t="shared" ref="AA199" si="66">SUMIFS(AA193:AA198,$E193:$E198,$E199)</f>
        <v>357</v>
      </c>
    </row>
    <row r="200" spans="2:29" ht="12.75" customHeight="1" x14ac:dyDescent="0.2">
      <c r="B200" s="1" t="s">
        <v>202</v>
      </c>
      <c r="C200" s="1" t="s">
        <v>185</v>
      </c>
      <c r="F200" s="2" t="s">
        <v>212</v>
      </c>
      <c r="H200" s="6">
        <f t="shared" ref="H200:P200" si="67">SUMIFS(H193:H198,$E193:$E198,"")</f>
        <v>531</v>
      </c>
      <c r="I200" s="6">
        <f t="shared" ref="I200" si="68">SUMIFS(I193:I198,$E193:$E198,"")</f>
        <v>530</v>
      </c>
      <c r="J200" s="6">
        <f t="shared" ref="J200" si="69">SUMIFS(J193:J198,$E193:$E198,"")</f>
        <v>432</v>
      </c>
      <c r="K200" s="6">
        <f t="shared" ref="K200" si="70">SUMIFS(K193:K198,$E193:$E198,"")</f>
        <v>397</v>
      </c>
      <c r="L200" s="6">
        <f t="shared" si="67"/>
        <v>428</v>
      </c>
      <c r="M200" s="6">
        <f t="shared" si="67"/>
        <v>370</v>
      </c>
      <c r="N200" s="6">
        <f t="shared" si="67"/>
        <v>334</v>
      </c>
      <c r="O200" s="6">
        <f t="shared" si="67"/>
        <v>245</v>
      </c>
      <c r="P200" s="6">
        <f t="shared" si="67"/>
        <v>323</v>
      </c>
      <c r="Q200" s="6">
        <f t="shared" ref="Q200:AA200" si="71">SUMIFS(Q193:Q198,$E193:$E198,"")</f>
        <v>382</v>
      </c>
      <c r="R200" s="6">
        <f t="shared" si="71"/>
        <v>449</v>
      </c>
      <c r="S200" s="6">
        <f t="shared" si="71"/>
        <v>490</v>
      </c>
      <c r="T200" s="6">
        <f t="shared" si="71"/>
        <v>473</v>
      </c>
      <c r="U200" s="6">
        <f t="shared" si="71"/>
        <v>519</v>
      </c>
      <c r="V200" s="6">
        <f t="shared" si="71"/>
        <v>504</v>
      </c>
      <c r="W200" s="6">
        <f t="shared" si="71"/>
        <v>507</v>
      </c>
      <c r="X200" s="6">
        <f t="shared" si="71"/>
        <v>536</v>
      </c>
      <c r="Y200" s="6">
        <f t="shared" si="71"/>
        <v>594</v>
      </c>
      <c r="Z200" s="6">
        <f t="shared" si="71"/>
        <v>544</v>
      </c>
      <c r="AA200" s="6">
        <f t="shared" si="71"/>
        <v>548</v>
      </c>
    </row>
    <row r="201" spans="2:29" ht="12.75" customHeight="1" x14ac:dyDescent="0.2">
      <c r="M201" s="41"/>
      <c r="N201" s="41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2:29" ht="12.75" customHeight="1" x14ac:dyDescent="0.2">
      <c r="B202" s="1" t="s">
        <v>213</v>
      </c>
      <c r="C202" s="1" t="s">
        <v>30</v>
      </c>
      <c r="D202" s="1" t="s">
        <v>214</v>
      </c>
      <c r="F202" s="1" t="s">
        <v>215</v>
      </c>
      <c r="H202" s="1">
        <v>15</v>
      </c>
      <c r="I202" s="1">
        <v>15</v>
      </c>
      <c r="J202" s="1">
        <v>22</v>
      </c>
      <c r="K202" s="1">
        <v>25</v>
      </c>
      <c r="L202" s="1">
        <v>31</v>
      </c>
      <c r="M202" s="1">
        <v>39</v>
      </c>
      <c r="N202" s="1">
        <v>37</v>
      </c>
      <c r="O202" s="6">
        <v>41</v>
      </c>
      <c r="P202" s="6">
        <v>44</v>
      </c>
      <c r="Q202" s="6">
        <v>30</v>
      </c>
      <c r="R202" s="6">
        <v>35</v>
      </c>
      <c r="S202" s="6">
        <v>33</v>
      </c>
      <c r="T202" s="6">
        <v>36</v>
      </c>
      <c r="U202" s="6">
        <v>47</v>
      </c>
      <c r="V202" s="6">
        <v>46</v>
      </c>
      <c r="W202" s="6">
        <v>29</v>
      </c>
      <c r="X202" s="6"/>
      <c r="Y202" s="6"/>
      <c r="Z202" s="6"/>
      <c r="AA202" s="6"/>
    </row>
    <row r="203" spans="2:29" ht="12.75" customHeight="1" x14ac:dyDescent="0.2">
      <c r="B203" s="1" t="s">
        <v>213</v>
      </c>
      <c r="C203" s="1" t="s">
        <v>30</v>
      </c>
      <c r="D203" s="1" t="s">
        <v>216</v>
      </c>
      <c r="F203" s="1" t="s">
        <v>217</v>
      </c>
      <c r="H203" s="1">
        <v>9</v>
      </c>
      <c r="I203" s="1">
        <v>6</v>
      </c>
      <c r="J203" s="1">
        <v>10</v>
      </c>
      <c r="K203" s="1">
        <v>15</v>
      </c>
      <c r="L203" s="1">
        <v>11</v>
      </c>
      <c r="M203" s="1">
        <v>15</v>
      </c>
      <c r="N203" s="1">
        <v>21</v>
      </c>
      <c r="O203" s="6">
        <v>21</v>
      </c>
      <c r="P203" s="6">
        <v>31</v>
      </c>
      <c r="Q203" s="6">
        <v>31</v>
      </c>
      <c r="R203" s="6">
        <v>28</v>
      </c>
      <c r="S203" s="6">
        <v>18</v>
      </c>
      <c r="T203" s="6">
        <v>22</v>
      </c>
      <c r="U203" s="6">
        <v>25</v>
      </c>
      <c r="V203" s="6">
        <v>27</v>
      </c>
      <c r="W203" s="6">
        <v>38</v>
      </c>
      <c r="X203" s="6">
        <v>124</v>
      </c>
      <c r="Y203" s="6">
        <v>124</v>
      </c>
      <c r="Z203" s="6">
        <v>117</v>
      </c>
      <c r="AA203" s="6">
        <v>133</v>
      </c>
    </row>
    <row r="204" spans="2:29" ht="12.75" customHeight="1" x14ac:dyDescent="0.2">
      <c r="B204" s="1" t="s">
        <v>213</v>
      </c>
      <c r="C204" s="1" t="s">
        <v>30</v>
      </c>
      <c r="D204" s="1" t="s">
        <v>218</v>
      </c>
      <c r="F204" s="1" t="s">
        <v>219</v>
      </c>
      <c r="H204" s="1">
        <v>9</v>
      </c>
      <c r="I204" s="1">
        <v>6</v>
      </c>
      <c r="J204" s="1">
        <v>10</v>
      </c>
      <c r="K204" s="1">
        <v>10</v>
      </c>
      <c r="L204" s="1">
        <v>15</v>
      </c>
      <c r="M204" s="1">
        <v>16</v>
      </c>
      <c r="N204" s="1">
        <v>18</v>
      </c>
      <c r="O204" s="6">
        <v>14</v>
      </c>
      <c r="P204" s="6">
        <v>11</v>
      </c>
      <c r="Q204" s="6">
        <v>18</v>
      </c>
      <c r="R204" s="6">
        <v>14</v>
      </c>
      <c r="S204" s="6">
        <v>18</v>
      </c>
      <c r="T204" s="6">
        <v>24</v>
      </c>
      <c r="U204" s="6">
        <v>18</v>
      </c>
      <c r="V204" s="6">
        <v>17</v>
      </c>
      <c r="W204" s="6">
        <v>16</v>
      </c>
      <c r="X204" s="6"/>
      <c r="Y204" s="6"/>
      <c r="Z204" s="6"/>
      <c r="AA204" s="6"/>
    </row>
    <row r="205" spans="2:29" ht="12.75" customHeight="1" x14ac:dyDescent="0.2">
      <c r="B205" s="1" t="s">
        <v>213</v>
      </c>
      <c r="C205" s="1" t="s">
        <v>30</v>
      </c>
      <c r="D205" s="1" t="s">
        <v>220</v>
      </c>
      <c r="F205" s="1" t="s">
        <v>221</v>
      </c>
      <c r="H205" s="1">
        <v>24</v>
      </c>
      <c r="I205" s="1">
        <v>33</v>
      </c>
      <c r="J205" s="1">
        <v>39</v>
      </c>
      <c r="K205" s="1">
        <v>52</v>
      </c>
      <c r="L205" s="1">
        <v>70</v>
      </c>
      <c r="M205" s="1">
        <v>80</v>
      </c>
      <c r="N205" s="1">
        <v>87</v>
      </c>
      <c r="O205" s="6">
        <v>83</v>
      </c>
      <c r="P205" s="6">
        <v>66</v>
      </c>
      <c r="Q205" s="6">
        <v>58</v>
      </c>
      <c r="R205" s="6">
        <v>56</v>
      </c>
      <c r="S205" s="6">
        <v>45</v>
      </c>
      <c r="T205" s="6">
        <v>37</v>
      </c>
      <c r="U205" s="6">
        <v>28</v>
      </c>
      <c r="V205" s="6">
        <v>22</v>
      </c>
      <c r="W205" s="6">
        <v>24</v>
      </c>
      <c r="X205" s="6"/>
      <c r="Y205" s="6"/>
      <c r="Z205" s="6"/>
      <c r="AA205" s="6"/>
    </row>
    <row r="206" spans="2:29" ht="12.75" customHeight="1" x14ac:dyDescent="0.2">
      <c r="B206" s="1" t="s">
        <v>213</v>
      </c>
      <c r="C206" s="1" t="s">
        <v>185</v>
      </c>
      <c r="D206" s="1" t="s">
        <v>222</v>
      </c>
      <c r="F206" s="1" t="s">
        <v>223</v>
      </c>
      <c r="G206" s="1" t="s">
        <v>26</v>
      </c>
      <c r="N206" s="1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2:29" ht="12.75" customHeight="1" x14ac:dyDescent="0.2">
      <c r="N207" s="1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2:29" ht="12.75" customHeight="1" x14ac:dyDescent="0.2">
      <c r="B208" s="1" t="s">
        <v>224</v>
      </c>
      <c r="C208" s="1" t="s">
        <v>11</v>
      </c>
      <c r="D208" s="1" t="s">
        <v>225</v>
      </c>
      <c r="F208" s="1" t="s">
        <v>224</v>
      </c>
      <c r="I208" s="1">
        <v>1</v>
      </c>
      <c r="M208" s="1">
        <v>1</v>
      </c>
      <c r="N208" s="1">
        <v>5</v>
      </c>
      <c r="O208" s="6">
        <v>6</v>
      </c>
      <c r="P208" s="6">
        <v>10</v>
      </c>
      <c r="Q208" s="6">
        <v>13</v>
      </c>
      <c r="R208" s="6">
        <v>10</v>
      </c>
      <c r="S208" s="6">
        <v>9</v>
      </c>
      <c r="T208" s="6">
        <v>9</v>
      </c>
      <c r="U208" s="6">
        <v>15</v>
      </c>
      <c r="V208" s="6">
        <v>9</v>
      </c>
      <c r="W208" s="6">
        <v>7</v>
      </c>
      <c r="X208" s="6">
        <v>7</v>
      </c>
      <c r="Y208" s="6">
        <v>8</v>
      </c>
      <c r="Z208" s="6">
        <v>9</v>
      </c>
      <c r="AA208" s="6">
        <v>4</v>
      </c>
    </row>
    <row r="209" spans="1:31" ht="12.75" customHeight="1" x14ac:dyDescent="0.2">
      <c r="B209" s="1" t="s">
        <v>224</v>
      </c>
      <c r="C209" s="1" t="s">
        <v>30</v>
      </c>
      <c r="D209" s="1" t="s">
        <v>225</v>
      </c>
      <c r="F209" s="1" t="s">
        <v>224</v>
      </c>
      <c r="H209" s="1">
        <v>401</v>
      </c>
      <c r="I209" s="1">
        <v>380</v>
      </c>
      <c r="J209" s="1">
        <v>403</v>
      </c>
      <c r="K209" s="1">
        <v>420</v>
      </c>
      <c r="L209" s="1">
        <v>438</v>
      </c>
      <c r="M209" s="1">
        <v>471</v>
      </c>
      <c r="N209" s="1">
        <v>457</v>
      </c>
      <c r="O209" s="6">
        <v>411</v>
      </c>
      <c r="P209" s="6">
        <v>389</v>
      </c>
      <c r="Q209" s="6">
        <v>379</v>
      </c>
      <c r="R209" s="6">
        <v>344</v>
      </c>
      <c r="S209" s="6">
        <v>351</v>
      </c>
      <c r="T209" s="6">
        <v>367</v>
      </c>
      <c r="U209" s="6">
        <v>374</v>
      </c>
      <c r="V209" s="6">
        <v>381</v>
      </c>
      <c r="W209" s="6">
        <v>398</v>
      </c>
      <c r="X209" s="6">
        <v>375</v>
      </c>
      <c r="Y209" s="6">
        <v>368</v>
      </c>
      <c r="Z209" s="6">
        <v>341</v>
      </c>
      <c r="AA209" s="6">
        <v>298</v>
      </c>
    </row>
    <row r="210" spans="1:31" ht="12.75" customHeight="1" x14ac:dyDescent="0.2">
      <c r="N210" s="1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31" ht="12.75" customHeight="1" x14ac:dyDescent="0.2">
      <c r="B211" s="1" t="s">
        <v>174</v>
      </c>
      <c r="C211" s="1" t="s">
        <v>30</v>
      </c>
      <c r="D211" s="1" t="s">
        <v>98</v>
      </c>
      <c r="F211" s="1" t="s">
        <v>99</v>
      </c>
      <c r="H211" s="1">
        <v>7</v>
      </c>
      <c r="I211" s="1">
        <v>15</v>
      </c>
      <c r="J211" s="1">
        <v>8</v>
      </c>
      <c r="K211" s="1">
        <v>12</v>
      </c>
      <c r="L211" s="1">
        <v>11</v>
      </c>
      <c r="M211" s="1">
        <v>7</v>
      </c>
      <c r="N211" s="1">
        <v>4</v>
      </c>
      <c r="O211" s="6">
        <v>7</v>
      </c>
      <c r="P211" s="6">
        <v>10</v>
      </c>
      <c r="Q211" s="6">
        <v>4</v>
      </c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31" ht="12.75" customHeight="1" x14ac:dyDescent="0.2">
      <c r="N212" s="1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31" ht="12.75" customHeight="1" x14ac:dyDescent="0.2">
      <c r="F213" s="1" t="s">
        <v>102</v>
      </c>
      <c r="H213" s="1">
        <v>14</v>
      </c>
      <c r="I213" s="1">
        <v>9</v>
      </c>
      <c r="J213" s="1">
        <v>6</v>
      </c>
      <c r="K213" s="1">
        <v>7</v>
      </c>
      <c r="L213" s="1">
        <v>13</v>
      </c>
      <c r="M213" s="1">
        <v>11</v>
      </c>
      <c r="N213" s="1">
        <v>8</v>
      </c>
      <c r="O213" s="6">
        <v>9</v>
      </c>
      <c r="P213" s="6">
        <v>9</v>
      </c>
      <c r="Q213" s="6">
        <v>12</v>
      </c>
      <c r="R213" s="6">
        <v>13</v>
      </c>
      <c r="S213" s="6">
        <v>12</v>
      </c>
      <c r="T213" s="6">
        <v>16</v>
      </c>
      <c r="U213" s="6">
        <v>22</v>
      </c>
      <c r="V213" s="6">
        <v>23</v>
      </c>
      <c r="W213" s="6">
        <v>22</v>
      </c>
      <c r="X213" s="6">
        <v>30</v>
      </c>
      <c r="Y213" s="6">
        <v>26</v>
      </c>
      <c r="Z213" s="6">
        <v>34</v>
      </c>
      <c r="AA213" s="6">
        <v>28</v>
      </c>
    </row>
    <row r="214" spans="1:31" ht="12.75" customHeight="1" thickBot="1" x14ac:dyDescent="0.25">
      <c r="M214" s="40"/>
      <c r="N214" s="40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31" ht="12.75" customHeight="1" thickTop="1" x14ac:dyDescent="0.2">
      <c r="A215" s="9" t="s">
        <v>226</v>
      </c>
      <c r="B215" s="10"/>
      <c r="D215" s="9"/>
      <c r="E215" s="10"/>
      <c r="F215" s="2"/>
      <c r="H215" s="11">
        <f t="shared" ref="H215:AA215" si="72">SUM(H174:H198,H201:H212)</f>
        <v>2408</v>
      </c>
      <c r="I215" s="11">
        <f t="shared" si="72"/>
        <v>2346</v>
      </c>
      <c r="J215" s="11">
        <f t="shared" si="72"/>
        <v>2354</v>
      </c>
      <c r="K215" s="11">
        <f t="shared" si="72"/>
        <v>2336</v>
      </c>
      <c r="L215" s="11">
        <f t="shared" si="72"/>
        <v>2389</v>
      </c>
      <c r="M215" s="11">
        <f t="shared" si="72"/>
        <v>2386</v>
      </c>
      <c r="N215" s="11">
        <f t="shared" si="72"/>
        <v>2353</v>
      </c>
      <c r="O215" s="11">
        <f t="shared" si="72"/>
        <v>2348</v>
      </c>
      <c r="P215" s="11">
        <f t="shared" si="72"/>
        <v>2361</v>
      </c>
      <c r="Q215" s="11">
        <f t="shared" si="72"/>
        <v>2330</v>
      </c>
      <c r="R215" s="11">
        <f t="shared" si="72"/>
        <v>2257</v>
      </c>
      <c r="S215" s="11">
        <f t="shared" si="72"/>
        <v>2294</v>
      </c>
      <c r="T215" s="11">
        <f t="shared" si="72"/>
        <v>2262</v>
      </c>
      <c r="U215" s="11">
        <f t="shared" si="72"/>
        <v>2212</v>
      </c>
      <c r="V215" s="11">
        <f t="shared" si="72"/>
        <v>2151</v>
      </c>
      <c r="W215" s="11">
        <f t="shared" si="72"/>
        <v>2129</v>
      </c>
      <c r="X215" s="11">
        <f t="shared" si="72"/>
        <v>2135</v>
      </c>
      <c r="Y215" s="11">
        <f t="shared" si="72"/>
        <v>2108</v>
      </c>
      <c r="Z215" s="11">
        <f t="shared" si="72"/>
        <v>2106</v>
      </c>
      <c r="AA215" s="11">
        <f t="shared" si="72"/>
        <v>1995</v>
      </c>
      <c r="AB215" s="6"/>
    </row>
    <row r="216" spans="1:31" ht="12.75" customHeight="1" x14ac:dyDescent="0.2"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31" ht="12.75" customHeight="1" x14ac:dyDescent="0.2">
      <c r="D217" s="13" t="s">
        <v>165</v>
      </c>
      <c r="E217" s="1" t="s">
        <v>106</v>
      </c>
      <c r="F217" s="2" t="s">
        <v>227</v>
      </c>
      <c r="H217" s="36">
        <f t="shared" ref="H217:AA217" si="73">H134+H157+H161+H164+H174+H179+H199</f>
        <v>1086</v>
      </c>
      <c r="I217" s="36">
        <f t="shared" si="73"/>
        <v>1078</v>
      </c>
      <c r="J217" s="36">
        <f t="shared" si="73"/>
        <v>1230</v>
      </c>
      <c r="K217" s="36">
        <f t="shared" si="73"/>
        <v>1070</v>
      </c>
      <c r="L217" s="36">
        <f t="shared" si="73"/>
        <v>867</v>
      </c>
      <c r="M217" s="36">
        <f t="shared" si="73"/>
        <v>741</v>
      </c>
      <c r="N217" s="36">
        <f t="shared" si="73"/>
        <v>639</v>
      </c>
      <c r="O217" s="36">
        <f t="shared" si="73"/>
        <v>720</v>
      </c>
      <c r="P217" s="36">
        <f t="shared" si="73"/>
        <v>731</v>
      </c>
      <c r="Q217" s="36">
        <f t="shared" si="73"/>
        <v>847</v>
      </c>
      <c r="R217" s="36">
        <f t="shared" si="73"/>
        <v>922</v>
      </c>
      <c r="S217" s="36">
        <f t="shared" si="73"/>
        <v>1080</v>
      </c>
      <c r="T217" s="36">
        <f t="shared" si="73"/>
        <v>1309</v>
      </c>
      <c r="U217" s="36">
        <f t="shared" si="73"/>
        <v>1226</v>
      </c>
      <c r="V217" s="36">
        <f t="shared" si="73"/>
        <v>1205</v>
      </c>
      <c r="W217" s="36">
        <f t="shared" si="73"/>
        <v>1177</v>
      </c>
      <c r="X217" s="36">
        <f t="shared" si="73"/>
        <v>1181</v>
      </c>
      <c r="Y217" s="36">
        <f t="shared" si="73"/>
        <v>1113</v>
      </c>
      <c r="Z217" s="36">
        <f t="shared" si="73"/>
        <v>1321</v>
      </c>
      <c r="AA217" s="36">
        <f t="shared" si="73"/>
        <v>1294</v>
      </c>
      <c r="AB217" s="36"/>
    </row>
    <row r="218" spans="1:31" ht="12.75" customHeight="1" thickBot="1" x14ac:dyDescent="0.25">
      <c r="F218" s="2" t="s">
        <v>228</v>
      </c>
      <c r="H218" s="6">
        <f t="shared" ref="H218:AA218" si="74">H135+H158+H162+H165+H175+H180+H200+H206</f>
        <v>1339</v>
      </c>
      <c r="I218" s="6">
        <f t="shared" si="74"/>
        <v>1292</v>
      </c>
      <c r="J218" s="6">
        <f t="shared" si="74"/>
        <v>1143</v>
      </c>
      <c r="K218" s="6">
        <f t="shared" si="74"/>
        <v>1149</v>
      </c>
      <c r="L218" s="6">
        <f t="shared" si="74"/>
        <v>1178</v>
      </c>
      <c r="M218" s="6">
        <f t="shared" si="74"/>
        <v>1079</v>
      </c>
      <c r="N218" s="6">
        <f t="shared" si="74"/>
        <v>1048</v>
      </c>
      <c r="O218" s="6">
        <f t="shared" si="74"/>
        <v>938</v>
      </c>
      <c r="P218" s="6">
        <f t="shared" si="74"/>
        <v>1062</v>
      </c>
      <c r="Q218" s="6">
        <f t="shared" si="74"/>
        <v>1222</v>
      </c>
      <c r="R218" s="6">
        <f t="shared" si="74"/>
        <v>1405</v>
      </c>
      <c r="S218" s="6">
        <f t="shared" si="74"/>
        <v>1597</v>
      </c>
      <c r="T218" s="6">
        <f t="shared" si="74"/>
        <v>1507</v>
      </c>
      <c r="U218" s="6">
        <f t="shared" si="74"/>
        <v>1618</v>
      </c>
      <c r="V218" s="6">
        <f t="shared" si="74"/>
        <v>1568</v>
      </c>
      <c r="W218" s="6">
        <f t="shared" si="74"/>
        <v>1493</v>
      </c>
      <c r="X218" s="6">
        <f t="shared" si="74"/>
        <v>1513</v>
      </c>
      <c r="Y218" s="6">
        <f t="shared" si="74"/>
        <v>1634</v>
      </c>
      <c r="Z218" s="6">
        <f t="shared" si="74"/>
        <v>1597</v>
      </c>
      <c r="AA218" s="6">
        <f t="shared" si="74"/>
        <v>1590</v>
      </c>
      <c r="AB218" s="6"/>
    </row>
    <row r="219" spans="1:31" ht="12.75" customHeight="1" thickTop="1" x14ac:dyDescent="0.2">
      <c r="D219" s="9" t="s">
        <v>229</v>
      </c>
      <c r="E219" s="10"/>
      <c r="F219" s="10"/>
      <c r="H219" s="11">
        <f t="shared" ref="H219:I219" si="75">H217+H218</f>
        <v>2425</v>
      </c>
      <c r="I219" s="11">
        <f t="shared" si="75"/>
        <v>2370</v>
      </c>
      <c r="J219" s="11">
        <f t="shared" ref="J219" si="76">J217+J218</f>
        <v>2373</v>
      </c>
      <c r="K219" s="11">
        <f t="shared" ref="K219" si="77">K217+K218</f>
        <v>2219</v>
      </c>
      <c r="L219" s="11">
        <f t="shared" ref="L219:AA219" si="78">L217+L218</f>
        <v>2045</v>
      </c>
      <c r="M219" s="11">
        <f t="shared" si="78"/>
        <v>1820</v>
      </c>
      <c r="N219" s="11">
        <f t="shared" si="78"/>
        <v>1687</v>
      </c>
      <c r="O219" s="11">
        <f t="shared" si="78"/>
        <v>1658</v>
      </c>
      <c r="P219" s="11">
        <f t="shared" si="78"/>
        <v>1793</v>
      </c>
      <c r="Q219" s="11">
        <f t="shared" si="78"/>
        <v>2069</v>
      </c>
      <c r="R219" s="11">
        <f t="shared" si="78"/>
        <v>2327</v>
      </c>
      <c r="S219" s="11">
        <f t="shared" si="78"/>
        <v>2677</v>
      </c>
      <c r="T219" s="11">
        <f t="shared" si="78"/>
        <v>2816</v>
      </c>
      <c r="U219" s="11">
        <f t="shared" si="78"/>
        <v>2844</v>
      </c>
      <c r="V219" s="11">
        <f t="shared" si="78"/>
        <v>2773</v>
      </c>
      <c r="W219" s="11">
        <f t="shared" si="78"/>
        <v>2670</v>
      </c>
      <c r="X219" s="11">
        <f t="shared" si="78"/>
        <v>2694</v>
      </c>
      <c r="Y219" s="11">
        <f t="shared" si="78"/>
        <v>2747</v>
      </c>
      <c r="Z219" s="11">
        <f t="shared" si="78"/>
        <v>2918</v>
      </c>
      <c r="AA219" s="11">
        <f t="shared" si="78"/>
        <v>2884</v>
      </c>
    </row>
    <row r="220" spans="1:31" ht="12.75" customHeight="1" x14ac:dyDescent="0.2">
      <c r="D220" s="2" t="s">
        <v>230</v>
      </c>
      <c r="H220" s="6">
        <f t="shared" ref="H220:I220" si="79">H224-H219</f>
        <v>3471</v>
      </c>
      <c r="I220" s="6">
        <f t="shared" si="79"/>
        <v>3523</v>
      </c>
      <c r="J220" s="6">
        <f t="shared" ref="J220" si="80">J224-J219</f>
        <v>3787</v>
      </c>
      <c r="K220" s="6">
        <f t="shared" ref="K220" si="81">K224-K219</f>
        <v>4026</v>
      </c>
      <c r="L220" s="6">
        <f t="shared" ref="L220:AA220" si="82">L224-L219</f>
        <v>4228</v>
      </c>
      <c r="M220" s="6">
        <f t="shared" si="82"/>
        <v>4409</v>
      </c>
      <c r="N220" s="6">
        <f t="shared" si="82"/>
        <v>4491</v>
      </c>
      <c r="O220" s="6">
        <f t="shared" si="82"/>
        <v>4416</v>
      </c>
      <c r="P220" s="6">
        <f t="shared" si="82"/>
        <v>4298</v>
      </c>
      <c r="Q220" s="6">
        <f t="shared" si="82"/>
        <v>4115</v>
      </c>
      <c r="R220" s="6">
        <f t="shared" si="82"/>
        <v>3831</v>
      </c>
      <c r="S220" s="6">
        <f t="shared" si="82"/>
        <v>3508</v>
      </c>
      <c r="T220" s="6">
        <f t="shared" si="82"/>
        <v>3215</v>
      </c>
      <c r="U220" s="6">
        <f t="shared" si="82"/>
        <v>3157</v>
      </c>
      <c r="V220" s="6">
        <f t="shared" si="82"/>
        <v>3124</v>
      </c>
      <c r="W220" s="6">
        <f t="shared" si="82"/>
        <v>3073</v>
      </c>
      <c r="X220" s="6">
        <f t="shared" si="82"/>
        <v>2899</v>
      </c>
      <c r="Y220" s="6">
        <f t="shared" si="82"/>
        <v>2771</v>
      </c>
      <c r="Z220" s="6">
        <f t="shared" si="82"/>
        <v>2634</v>
      </c>
      <c r="AA220" s="6">
        <f t="shared" si="82"/>
        <v>2434</v>
      </c>
    </row>
    <row r="221" spans="1:31" ht="12.75" customHeight="1" x14ac:dyDescent="0.2">
      <c r="D221" s="2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31" ht="12.75" customHeight="1" x14ac:dyDescent="0.2">
      <c r="F222" s="1" t="s">
        <v>102</v>
      </c>
      <c r="H222" s="6">
        <f>H138+H169+H213-1</f>
        <v>87</v>
      </c>
      <c r="I222" s="6">
        <f>I138+I169+I213-1</f>
        <v>98</v>
      </c>
      <c r="J222" s="6">
        <f t="shared" ref="J222:AA222" si="83">J138+J169+J213</f>
        <v>124</v>
      </c>
      <c r="K222" s="6">
        <f t="shared" si="83"/>
        <v>149</v>
      </c>
      <c r="L222" s="6">
        <f t="shared" si="83"/>
        <v>156</v>
      </c>
      <c r="M222" s="6">
        <f t="shared" si="83"/>
        <v>151</v>
      </c>
      <c r="N222" s="6">
        <f t="shared" si="83"/>
        <v>147</v>
      </c>
      <c r="O222" s="6">
        <f t="shared" si="83"/>
        <v>117</v>
      </c>
      <c r="P222" s="6">
        <f t="shared" si="83"/>
        <v>146</v>
      </c>
      <c r="Q222" s="6">
        <f t="shared" si="83"/>
        <v>147</v>
      </c>
      <c r="R222" s="6">
        <f t="shared" si="83"/>
        <v>145</v>
      </c>
      <c r="S222" s="6">
        <f t="shared" si="83"/>
        <v>126</v>
      </c>
      <c r="T222" s="6">
        <f t="shared" si="83"/>
        <v>141</v>
      </c>
      <c r="U222" s="6">
        <f t="shared" si="83"/>
        <v>155</v>
      </c>
      <c r="V222" s="6">
        <f t="shared" si="83"/>
        <v>175</v>
      </c>
      <c r="W222" s="6">
        <f t="shared" si="83"/>
        <v>168</v>
      </c>
      <c r="X222" s="6">
        <f t="shared" si="83"/>
        <v>99</v>
      </c>
      <c r="Y222" s="6">
        <f t="shared" si="83"/>
        <v>94</v>
      </c>
      <c r="Z222" s="6">
        <f t="shared" si="83"/>
        <v>89</v>
      </c>
      <c r="AA222" s="6">
        <f t="shared" si="83"/>
        <v>78</v>
      </c>
      <c r="AB222" s="6"/>
      <c r="AE222" s="33" t="s">
        <v>442</v>
      </c>
    </row>
    <row r="223" spans="1:31" ht="12.75" customHeight="1" thickBot="1" x14ac:dyDescent="0.25"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31" ht="12.75" customHeight="1" thickTop="1" x14ac:dyDescent="0.2">
      <c r="C224" s="9" t="s">
        <v>231</v>
      </c>
      <c r="D224" s="9"/>
      <c r="E224" s="10"/>
      <c r="F224" s="10"/>
      <c r="H224" s="11">
        <f>H140+H171+H215-H76-H181</f>
        <v>5896</v>
      </c>
      <c r="I224" s="11">
        <f>I140+I171+I215-I76-I181</f>
        <v>5893</v>
      </c>
      <c r="J224" s="11">
        <f>J140+J171+J215-J76-J181</f>
        <v>6160</v>
      </c>
      <c r="K224" s="11">
        <f>K140+K171+K215-K76-K181</f>
        <v>6245</v>
      </c>
      <c r="L224" s="11">
        <f>L140+L171+L215-L76-L181</f>
        <v>6273</v>
      </c>
      <c r="M224" s="11">
        <f t="shared" ref="M224:AA224" si="84">M140+M171+M215-M76</f>
        <v>6229</v>
      </c>
      <c r="N224" s="11">
        <f t="shared" si="84"/>
        <v>6178</v>
      </c>
      <c r="O224" s="11">
        <f t="shared" si="84"/>
        <v>6074</v>
      </c>
      <c r="P224" s="11">
        <f t="shared" si="84"/>
        <v>6091</v>
      </c>
      <c r="Q224" s="11">
        <f t="shared" si="84"/>
        <v>6184</v>
      </c>
      <c r="R224" s="11">
        <f t="shared" si="84"/>
        <v>6158</v>
      </c>
      <c r="S224" s="11">
        <f t="shared" si="84"/>
        <v>6185</v>
      </c>
      <c r="T224" s="11">
        <f t="shared" si="84"/>
        <v>6031</v>
      </c>
      <c r="U224" s="11">
        <f t="shared" si="84"/>
        <v>6001</v>
      </c>
      <c r="V224" s="11">
        <f t="shared" si="84"/>
        <v>5897</v>
      </c>
      <c r="W224" s="11">
        <f t="shared" si="84"/>
        <v>5743</v>
      </c>
      <c r="X224" s="11">
        <f t="shared" si="84"/>
        <v>5593</v>
      </c>
      <c r="Y224" s="11">
        <f t="shared" si="84"/>
        <v>5518</v>
      </c>
      <c r="Z224" s="11">
        <f t="shared" si="84"/>
        <v>5552</v>
      </c>
      <c r="AA224" s="11">
        <f t="shared" si="84"/>
        <v>5318</v>
      </c>
    </row>
    <row r="225" spans="1:37" ht="12.75" customHeight="1" x14ac:dyDescent="0.2">
      <c r="N225" s="1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37" ht="12.75" customHeight="1" x14ac:dyDescent="0.2">
      <c r="C226" s="1" t="s">
        <v>232</v>
      </c>
      <c r="N226" s="1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37" ht="12.75" customHeight="1" x14ac:dyDescent="0.2">
      <c r="N227" s="1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 spans="1:37" ht="12.75" customHeight="1" x14ac:dyDescent="0.2">
      <c r="D228" s="5" t="s">
        <v>233</v>
      </c>
      <c r="N228" s="1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37" ht="12.75" customHeight="1" x14ac:dyDescent="0.2">
      <c r="D229" s="1" t="s">
        <v>234</v>
      </c>
      <c r="F229" s="1" t="s">
        <v>235</v>
      </c>
      <c r="N229" s="1"/>
      <c r="O229" s="6"/>
      <c r="P229" s="6"/>
      <c r="Q229" s="6"/>
      <c r="R229" s="6"/>
      <c r="S229" s="6"/>
      <c r="T229" s="6"/>
      <c r="U229" s="6"/>
      <c r="V229" s="6"/>
      <c r="W229" s="6">
        <v>23</v>
      </c>
      <c r="X229" s="6">
        <v>18</v>
      </c>
      <c r="Y229" s="6">
        <v>14</v>
      </c>
      <c r="Z229" s="6">
        <v>14</v>
      </c>
      <c r="AA229" s="6">
        <v>10</v>
      </c>
    </row>
    <row r="230" spans="1:37" ht="12.75" customHeight="1" x14ac:dyDescent="0.2">
      <c r="D230" s="1" t="s">
        <v>236</v>
      </c>
      <c r="F230" s="1" t="s">
        <v>237</v>
      </c>
      <c r="H230" s="1">
        <v>1</v>
      </c>
      <c r="J230" s="1">
        <v>1</v>
      </c>
      <c r="L230" s="1">
        <v>2</v>
      </c>
      <c r="N230" s="1"/>
      <c r="O230" s="6"/>
      <c r="P230" s="6">
        <v>1</v>
      </c>
      <c r="Q230" s="6">
        <v>1</v>
      </c>
      <c r="R230" s="6">
        <v>2</v>
      </c>
      <c r="S230" s="6">
        <v>4</v>
      </c>
      <c r="T230" s="6">
        <v>89</v>
      </c>
      <c r="U230" s="6">
        <v>104</v>
      </c>
      <c r="V230" s="6">
        <v>104</v>
      </c>
      <c r="W230" s="6">
        <v>87</v>
      </c>
      <c r="X230" s="6">
        <v>81</v>
      </c>
      <c r="Y230" s="6">
        <v>116</v>
      </c>
      <c r="Z230" s="6">
        <v>90</v>
      </c>
      <c r="AA230" s="6">
        <v>122</v>
      </c>
    </row>
    <row r="231" spans="1:37" ht="12.75" customHeight="1" x14ac:dyDescent="0.2">
      <c r="D231" s="1" t="s">
        <v>238</v>
      </c>
      <c r="F231" s="1" t="s">
        <v>239</v>
      </c>
      <c r="H231" s="1">
        <v>12</v>
      </c>
      <c r="I231" s="1">
        <v>10</v>
      </c>
      <c r="J231" s="1">
        <v>12</v>
      </c>
      <c r="K231" s="1">
        <v>14</v>
      </c>
      <c r="L231" s="1">
        <v>16</v>
      </c>
      <c r="M231" s="1">
        <v>13</v>
      </c>
      <c r="N231" s="1">
        <v>12</v>
      </c>
      <c r="O231" s="6">
        <v>7</v>
      </c>
      <c r="P231" s="6">
        <v>5</v>
      </c>
      <c r="Q231" s="6">
        <v>5</v>
      </c>
      <c r="R231" s="6">
        <v>12</v>
      </c>
      <c r="S231" s="6">
        <v>16</v>
      </c>
      <c r="T231" s="6">
        <v>16</v>
      </c>
      <c r="U231" s="6">
        <v>15</v>
      </c>
      <c r="V231" s="6">
        <v>12</v>
      </c>
      <c r="W231" s="6">
        <v>13</v>
      </c>
      <c r="X231" s="6">
        <v>13</v>
      </c>
      <c r="Y231" s="6">
        <v>20</v>
      </c>
      <c r="Z231" s="6">
        <v>26</v>
      </c>
      <c r="AA231" s="6">
        <v>31</v>
      </c>
    </row>
    <row r="232" spans="1:37" ht="12.75" customHeight="1" x14ac:dyDescent="0.2">
      <c r="D232" s="1" t="s">
        <v>240</v>
      </c>
      <c r="F232" s="1" t="s">
        <v>241</v>
      </c>
      <c r="N232" s="1"/>
      <c r="O232" s="6"/>
      <c r="P232" s="6"/>
      <c r="Q232" s="6"/>
      <c r="R232" s="6">
        <v>3</v>
      </c>
      <c r="S232" s="6">
        <v>7</v>
      </c>
      <c r="T232" s="6">
        <v>18</v>
      </c>
      <c r="U232" s="6">
        <v>8</v>
      </c>
      <c r="V232" s="6">
        <v>9</v>
      </c>
      <c r="W232" s="6">
        <v>13</v>
      </c>
      <c r="X232" s="6">
        <v>23</v>
      </c>
      <c r="Y232" s="6">
        <v>12</v>
      </c>
      <c r="Z232" s="6">
        <v>9</v>
      </c>
      <c r="AA232" s="6">
        <v>21</v>
      </c>
      <c r="AB232" s="6"/>
    </row>
    <row r="233" spans="1:37" ht="12" customHeight="1" thickBot="1" x14ac:dyDescent="0.25">
      <c r="M233" s="40"/>
      <c r="N233" s="40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37" ht="12" customHeight="1" thickTop="1" x14ac:dyDescent="0.2">
      <c r="E234" s="9" t="s">
        <v>242</v>
      </c>
      <c r="F234" s="10"/>
      <c r="H234" s="11">
        <f t="shared" ref="H234:AA234" si="85">SUM(H228:H233)</f>
        <v>13</v>
      </c>
      <c r="I234" s="11">
        <f t="shared" ref="I234" si="86">SUM(I228:I233)</f>
        <v>10</v>
      </c>
      <c r="J234" s="11">
        <f t="shared" si="85"/>
        <v>13</v>
      </c>
      <c r="K234" s="11">
        <f t="shared" si="85"/>
        <v>14</v>
      </c>
      <c r="L234" s="11">
        <f t="shared" si="85"/>
        <v>18</v>
      </c>
      <c r="M234" s="11">
        <f t="shared" si="85"/>
        <v>13</v>
      </c>
      <c r="N234" s="11">
        <f t="shared" si="85"/>
        <v>12</v>
      </c>
      <c r="O234" s="11">
        <f t="shared" si="85"/>
        <v>7</v>
      </c>
      <c r="P234" s="11">
        <f t="shared" si="85"/>
        <v>6</v>
      </c>
      <c r="Q234" s="11">
        <f t="shared" si="85"/>
        <v>6</v>
      </c>
      <c r="R234" s="11">
        <f t="shared" si="85"/>
        <v>17</v>
      </c>
      <c r="S234" s="11">
        <f t="shared" si="85"/>
        <v>27</v>
      </c>
      <c r="T234" s="11">
        <f t="shared" si="85"/>
        <v>123</v>
      </c>
      <c r="U234" s="11">
        <f t="shared" si="85"/>
        <v>127</v>
      </c>
      <c r="V234" s="11">
        <f t="shared" si="85"/>
        <v>125</v>
      </c>
      <c r="W234" s="11">
        <f t="shared" si="85"/>
        <v>136</v>
      </c>
      <c r="X234" s="11">
        <f t="shared" si="85"/>
        <v>135</v>
      </c>
      <c r="Y234" s="11">
        <f t="shared" si="85"/>
        <v>162</v>
      </c>
      <c r="Z234" s="11">
        <f t="shared" si="85"/>
        <v>139</v>
      </c>
      <c r="AA234" s="11">
        <f t="shared" si="85"/>
        <v>184</v>
      </c>
    </row>
    <row r="235" spans="1:37" ht="12" customHeight="1" thickBot="1" x14ac:dyDescent="0.25">
      <c r="F235" s="2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37" ht="13.5" thickTop="1" x14ac:dyDescent="0.2">
      <c r="A236" s="9" t="s">
        <v>243</v>
      </c>
      <c r="B236" s="9"/>
      <c r="C236" s="10"/>
      <c r="D236" s="10"/>
      <c r="E236" s="10"/>
      <c r="F236" s="10"/>
      <c r="H236" s="15">
        <f t="shared" ref="H236:AA236" si="87">H224+H76+H234</f>
        <v>6081</v>
      </c>
      <c r="I236" s="15">
        <f t="shared" si="87"/>
        <v>6082</v>
      </c>
      <c r="J236" s="15">
        <f t="shared" si="87"/>
        <v>6380</v>
      </c>
      <c r="K236" s="15">
        <f t="shared" si="87"/>
        <v>6444</v>
      </c>
      <c r="L236" s="15">
        <f t="shared" si="87"/>
        <v>6499</v>
      </c>
      <c r="M236" s="15">
        <f t="shared" si="87"/>
        <v>6497</v>
      </c>
      <c r="N236" s="15">
        <f t="shared" si="87"/>
        <v>6451</v>
      </c>
      <c r="O236" s="15">
        <f t="shared" si="87"/>
        <v>6400</v>
      </c>
      <c r="P236" s="15">
        <f t="shared" si="87"/>
        <v>6463</v>
      </c>
      <c r="Q236" s="15">
        <f t="shared" si="87"/>
        <v>6547</v>
      </c>
      <c r="R236" s="15">
        <f t="shared" si="87"/>
        <v>6490</v>
      </c>
      <c r="S236" s="15">
        <f t="shared" si="87"/>
        <v>6497</v>
      </c>
      <c r="T236" s="15">
        <f t="shared" si="87"/>
        <v>6451</v>
      </c>
      <c r="U236" s="15">
        <f t="shared" si="87"/>
        <v>6412</v>
      </c>
      <c r="V236" s="15">
        <f t="shared" si="87"/>
        <v>6374</v>
      </c>
      <c r="W236" s="15">
        <f t="shared" si="87"/>
        <v>6208</v>
      </c>
      <c r="X236" s="15">
        <f t="shared" si="87"/>
        <v>6059</v>
      </c>
      <c r="Y236" s="15">
        <f t="shared" si="87"/>
        <v>6043</v>
      </c>
      <c r="Z236" s="15">
        <f t="shared" si="87"/>
        <v>6058</v>
      </c>
      <c r="AA236" s="15">
        <f t="shared" si="87"/>
        <v>5874</v>
      </c>
    </row>
    <row r="237" spans="1:37" ht="12.75" customHeight="1" x14ac:dyDescent="0.2">
      <c r="A237" s="2" t="s">
        <v>244</v>
      </c>
      <c r="H237" s="36">
        <f t="shared" ref="H237:AA237" si="88">H236-H222</f>
        <v>5994</v>
      </c>
      <c r="I237" s="36">
        <f t="shared" ref="I237" si="89">I236-I222</f>
        <v>5984</v>
      </c>
      <c r="J237" s="36">
        <f t="shared" si="88"/>
        <v>6256</v>
      </c>
      <c r="K237" s="36">
        <f t="shared" si="88"/>
        <v>6295</v>
      </c>
      <c r="L237" s="36">
        <f t="shared" si="88"/>
        <v>6343</v>
      </c>
      <c r="M237" s="36">
        <f t="shared" si="88"/>
        <v>6346</v>
      </c>
      <c r="N237" s="36">
        <f t="shared" si="88"/>
        <v>6304</v>
      </c>
      <c r="O237" s="36">
        <f t="shared" si="88"/>
        <v>6283</v>
      </c>
      <c r="P237" s="36">
        <f t="shared" si="88"/>
        <v>6317</v>
      </c>
      <c r="Q237" s="36">
        <f t="shared" si="88"/>
        <v>6400</v>
      </c>
      <c r="R237" s="36">
        <f t="shared" si="88"/>
        <v>6345</v>
      </c>
      <c r="S237" s="36">
        <f t="shared" si="88"/>
        <v>6371</v>
      </c>
      <c r="T237" s="36">
        <f t="shared" si="88"/>
        <v>6310</v>
      </c>
      <c r="U237" s="36">
        <f t="shared" si="88"/>
        <v>6257</v>
      </c>
      <c r="V237" s="36">
        <f t="shared" si="88"/>
        <v>6199</v>
      </c>
      <c r="W237" s="36">
        <f t="shared" si="88"/>
        <v>6040</v>
      </c>
      <c r="X237" s="36">
        <f t="shared" si="88"/>
        <v>5960</v>
      </c>
      <c r="Y237" s="36">
        <f t="shared" si="88"/>
        <v>5949</v>
      </c>
      <c r="Z237" s="36">
        <f t="shared" si="88"/>
        <v>5969</v>
      </c>
      <c r="AA237" s="36">
        <f t="shared" si="88"/>
        <v>5796</v>
      </c>
    </row>
    <row r="238" spans="1:37" s="2" customFormat="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J238" s="1"/>
      <c r="AK238" s="1"/>
    </row>
    <row r="239" spans="1:37" ht="12.7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J239" s="2"/>
      <c r="AK239" s="2"/>
    </row>
    <row r="240" spans="1:37" ht="12.75" customHeight="1" x14ac:dyDescent="0.2">
      <c r="A240" s="22"/>
      <c r="B240" s="31" t="s">
        <v>245</v>
      </c>
      <c r="C240" s="7"/>
      <c r="D240" s="22"/>
      <c r="E240" s="22"/>
      <c r="F240" s="7"/>
      <c r="N240" s="1"/>
      <c r="S240" s="35"/>
      <c r="T240" s="35"/>
      <c r="U240" s="43"/>
      <c r="X240" s="7"/>
      <c r="AA240" s="36"/>
    </row>
    <row r="241" spans="1:37" ht="12.75" customHeight="1" x14ac:dyDescent="0.2">
      <c r="A241" s="23" t="s">
        <v>9</v>
      </c>
      <c r="B241" s="22"/>
      <c r="C241" s="22"/>
      <c r="D241" s="22"/>
      <c r="E241" s="22"/>
      <c r="F241" s="22"/>
      <c r="N241" s="1"/>
      <c r="S241" s="6"/>
      <c r="U241" s="36"/>
      <c r="AA241" s="36"/>
    </row>
    <row r="242" spans="1:37" s="2" customFormat="1" ht="12.75" customHeight="1" x14ac:dyDescent="0.2">
      <c r="A242" s="23"/>
      <c r="B242" s="22" t="s">
        <v>32</v>
      </c>
      <c r="C242" s="22" t="s">
        <v>246</v>
      </c>
      <c r="D242" s="22" t="s">
        <v>255</v>
      </c>
      <c r="E242" s="22"/>
      <c r="F242" s="22" t="s">
        <v>247</v>
      </c>
      <c r="G242" s="1"/>
      <c r="H242" s="1"/>
      <c r="I242" s="1"/>
      <c r="J242" s="1"/>
      <c r="K242" s="1"/>
      <c r="L242" s="1"/>
      <c r="M242" s="1">
        <v>1</v>
      </c>
      <c r="N242" s="1"/>
      <c r="O242" s="33"/>
      <c r="P242" s="33"/>
      <c r="Q242" s="33"/>
      <c r="R242" s="33"/>
      <c r="S242" s="6"/>
      <c r="T242" s="33">
        <v>1</v>
      </c>
      <c r="U242" s="36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J242" s="1"/>
      <c r="AK242" s="1"/>
    </row>
    <row r="243" spans="1:37" ht="12.75" customHeight="1" x14ac:dyDescent="0.2">
      <c r="A243" s="22"/>
      <c r="B243" s="22" t="s">
        <v>32</v>
      </c>
      <c r="C243" s="22" t="s">
        <v>246</v>
      </c>
      <c r="D243" s="22" t="s">
        <v>33</v>
      </c>
      <c r="E243" s="22" t="s">
        <v>106</v>
      </c>
      <c r="F243" s="22" t="s">
        <v>32</v>
      </c>
      <c r="N243" s="1"/>
      <c r="U243" s="33">
        <v>1</v>
      </c>
      <c r="X243" s="6">
        <v>1</v>
      </c>
      <c r="Y243" s="33">
        <v>1</v>
      </c>
      <c r="Z243" s="33">
        <v>1</v>
      </c>
      <c r="AA243" s="33">
        <v>1</v>
      </c>
      <c r="AJ243" s="2"/>
      <c r="AK243" s="2"/>
    </row>
    <row r="244" spans="1:37" ht="12.75" customHeight="1" x14ac:dyDescent="0.2">
      <c r="A244" s="22"/>
      <c r="B244" s="22" t="s">
        <v>32</v>
      </c>
      <c r="C244" s="22" t="s">
        <v>246</v>
      </c>
      <c r="D244" s="22" t="s">
        <v>33</v>
      </c>
      <c r="E244" s="22"/>
      <c r="F244" s="22" t="s">
        <v>32</v>
      </c>
      <c r="H244" s="1">
        <v>8</v>
      </c>
      <c r="I244" s="1">
        <v>12</v>
      </c>
      <c r="J244" s="1">
        <v>6</v>
      </c>
      <c r="K244" s="1">
        <v>6</v>
      </c>
      <c r="L244" s="1">
        <v>6</v>
      </c>
      <c r="M244" s="1">
        <v>9</v>
      </c>
      <c r="N244" s="1">
        <v>9</v>
      </c>
      <c r="O244" s="33">
        <v>14</v>
      </c>
      <c r="P244" s="33">
        <v>12</v>
      </c>
      <c r="Q244" s="33">
        <v>16</v>
      </c>
      <c r="R244" s="33">
        <v>14</v>
      </c>
      <c r="S244" s="17">
        <v>18</v>
      </c>
      <c r="T244" s="17">
        <v>14</v>
      </c>
      <c r="U244" s="17">
        <v>11</v>
      </c>
      <c r="V244" s="17">
        <v>13</v>
      </c>
      <c r="W244" s="17">
        <v>9</v>
      </c>
      <c r="X244" s="6">
        <v>14</v>
      </c>
      <c r="Y244" s="33">
        <v>17</v>
      </c>
      <c r="Z244" s="33">
        <v>19</v>
      </c>
      <c r="AA244" s="33">
        <v>14</v>
      </c>
    </row>
    <row r="245" spans="1:37" ht="12.75" customHeight="1" x14ac:dyDescent="0.2">
      <c r="A245" s="22"/>
      <c r="B245" s="22"/>
      <c r="C245" s="22"/>
      <c r="D245" s="22"/>
      <c r="E245" s="22"/>
      <c r="F245" s="22"/>
      <c r="N245" s="1"/>
      <c r="X245" s="19"/>
    </row>
    <row r="246" spans="1:37" ht="12.75" customHeight="1" x14ac:dyDescent="0.2">
      <c r="A246" s="22"/>
      <c r="B246" s="22" t="s">
        <v>40</v>
      </c>
      <c r="C246" s="22" t="s">
        <v>248</v>
      </c>
      <c r="D246" s="22" t="s">
        <v>249</v>
      </c>
      <c r="E246" s="22"/>
      <c r="F246" s="22" t="s">
        <v>250</v>
      </c>
      <c r="N246" s="1"/>
      <c r="S246" s="17"/>
      <c r="T246" s="17"/>
      <c r="U246" s="17"/>
      <c r="V246" s="17"/>
      <c r="W246" s="17"/>
      <c r="X246" s="6"/>
    </row>
    <row r="247" spans="1:37" ht="12.75" customHeight="1" x14ac:dyDescent="0.2">
      <c r="A247" s="22"/>
      <c r="B247" s="22" t="s">
        <v>40</v>
      </c>
      <c r="C247" s="22" t="s">
        <v>246</v>
      </c>
      <c r="D247" s="22" t="s">
        <v>41</v>
      </c>
      <c r="E247" s="22" t="s">
        <v>106</v>
      </c>
      <c r="F247" s="22" t="s">
        <v>251</v>
      </c>
      <c r="N247" s="1"/>
      <c r="O247" s="39"/>
      <c r="S247" s="18"/>
      <c r="T247" s="18"/>
      <c r="X247" s="6"/>
      <c r="Z247" s="33">
        <v>2</v>
      </c>
      <c r="AA247" s="33">
        <v>1</v>
      </c>
    </row>
    <row r="248" spans="1:37" ht="12.75" customHeight="1" x14ac:dyDescent="0.2">
      <c r="A248" s="22"/>
      <c r="B248" s="22" t="s">
        <v>40</v>
      </c>
      <c r="C248" s="22" t="s">
        <v>246</v>
      </c>
      <c r="D248" s="22" t="s">
        <v>41</v>
      </c>
      <c r="E248" s="22"/>
      <c r="F248" s="22" t="s">
        <v>251</v>
      </c>
      <c r="H248" s="1">
        <v>18</v>
      </c>
      <c r="I248" s="1">
        <v>5</v>
      </c>
      <c r="J248" s="1">
        <v>6</v>
      </c>
      <c r="K248" s="1">
        <v>7</v>
      </c>
      <c r="L248" s="1">
        <v>10</v>
      </c>
      <c r="M248" s="1">
        <v>14</v>
      </c>
      <c r="N248" s="1">
        <v>12</v>
      </c>
      <c r="O248" s="33">
        <v>11</v>
      </c>
      <c r="P248" s="33">
        <v>16</v>
      </c>
      <c r="Q248" s="33">
        <v>18</v>
      </c>
      <c r="R248" s="33">
        <v>13</v>
      </c>
      <c r="S248" s="17">
        <v>13</v>
      </c>
      <c r="T248" s="17">
        <v>12</v>
      </c>
      <c r="U248" s="17">
        <v>8</v>
      </c>
      <c r="V248" s="17">
        <v>5</v>
      </c>
      <c r="W248" s="17">
        <v>14</v>
      </c>
      <c r="X248" s="6">
        <v>10</v>
      </c>
      <c r="Y248" s="33">
        <v>13</v>
      </c>
      <c r="Z248" s="33">
        <v>15</v>
      </c>
      <c r="AA248" s="33">
        <f>8-1</f>
        <v>7</v>
      </c>
    </row>
    <row r="249" spans="1:37" ht="12.75" customHeight="1" x14ac:dyDescent="0.2">
      <c r="A249" s="22"/>
      <c r="B249" s="22"/>
      <c r="C249" s="22"/>
      <c r="D249" s="22"/>
      <c r="E249" s="22"/>
      <c r="F249" s="22"/>
      <c r="N249" s="1"/>
      <c r="X249" s="19"/>
    </row>
    <row r="250" spans="1:37" s="2" customFormat="1" ht="12.75" customHeight="1" x14ac:dyDescent="0.2">
      <c r="A250" s="22"/>
      <c r="B250" s="22" t="s">
        <v>91</v>
      </c>
      <c r="C250" s="22" t="s">
        <v>252</v>
      </c>
      <c r="D250" s="22" t="s">
        <v>253</v>
      </c>
      <c r="E250" s="22"/>
      <c r="F250" s="22" t="s">
        <v>364</v>
      </c>
      <c r="G250" s="1"/>
      <c r="H250" s="1"/>
      <c r="I250" s="1">
        <v>1</v>
      </c>
      <c r="J250" s="1">
        <v>3</v>
      </c>
      <c r="K250" s="1">
        <v>2</v>
      </c>
      <c r="L250" s="1">
        <v>5</v>
      </c>
      <c r="M250" s="1">
        <v>7</v>
      </c>
      <c r="N250" s="1">
        <v>10</v>
      </c>
      <c r="O250" s="33">
        <v>12</v>
      </c>
      <c r="P250" s="33">
        <v>14</v>
      </c>
      <c r="Q250" s="33">
        <v>7</v>
      </c>
      <c r="R250" s="33"/>
      <c r="S250" s="33"/>
      <c r="T250" s="33"/>
      <c r="U250" s="33"/>
      <c r="V250" s="33"/>
      <c r="W250" s="33"/>
      <c r="X250" s="19"/>
      <c r="Y250" s="33"/>
      <c r="Z250" s="33"/>
      <c r="AA250" s="33"/>
      <c r="AB250" s="33"/>
      <c r="AC250" s="33"/>
      <c r="AD250" s="33"/>
      <c r="AE250" s="33"/>
      <c r="AF250" s="33"/>
      <c r="AJ250" s="1"/>
      <c r="AK250" s="1"/>
    </row>
    <row r="251" spans="1:37" ht="12.75" customHeight="1" thickBot="1" x14ac:dyDescent="0.25">
      <c r="A251" s="22"/>
      <c r="B251" s="22"/>
      <c r="C251" s="22"/>
      <c r="D251" s="22"/>
      <c r="E251" s="22"/>
      <c r="F251" s="22"/>
      <c r="M251" s="40"/>
      <c r="N251" s="40"/>
      <c r="S251" s="6"/>
      <c r="T251" s="6"/>
      <c r="U251" s="6"/>
      <c r="V251" s="6"/>
      <c r="W251" s="6"/>
      <c r="X251" s="6"/>
      <c r="AJ251" s="2"/>
      <c r="AK251" s="2"/>
    </row>
    <row r="252" spans="1:37" s="2" customFormat="1" ht="12.75" customHeight="1" thickTop="1" x14ac:dyDescent="0.2">
      <c r="A252" s="24" t="s">
        <v>254</v>
      </c>
      <c r="B252" s="25"/>
      <c r="C252" s="22"/>
      <c r="D252" s="25"/>
      <c r="E252" s="25"/>
      <c r="F252" s="24"/>
      <c r="G252" s="1"/>
      <c r="H252" s="11">
        <f t="shared" ref="H252:I252" si="90">SUM(H241:H251)</f>
        <v>26</v>
      </c>
      <c r="I252" s="11">
        <f t="shared" si="90"/>
        <v>18</v>
      </c>
      <c r="J252" s="11">
        <f t="shared" ref="J252" si="91">SUM(J241:J251)</f>
        <v>15</v>
      </c>
      <c r="K252" s="11">
        <f t="shared" ref="K252" si="92">SUM(K241:K251)</f>
        <v>15</v>
      </c>
      <c r="L252" s="11">
        <f t="shared" ref="L252:M252" si="93">SUM(L241:L251)</f>
        <v>21</v>
      </c>
      <c r="M252" s="11">
        <f t="shared" si="93"/>
        <v>31</v>
      </c>
      <c r="N252" s="11">
        <f t="shared" ref="N252:AA252" si="94">SUM(N241:N251)</f>
        <v>31</v>
      </c>
      <c r="O252" s="11">
        <f t="shared" si="94"/>
        <v>37</v>
      </c>
      <c r="P252" s="11">
        <f t="shared" si="94"/>
        <v>42</v>
      </c>
      <c r="Q252" s="11">
        <f t="shared" si="94"/>
        <v>41</v>
      </c>
      <c r="R252" s="11">
        <f t="shared" si="94"/>
        <v>27</v>
      </c>
      <c r="S252" s="11">
        <f t="shared" si="94"/>
        <v>31</v>
      </c>
      <c r="T252" s="11">
        <f t="shared" si="94"/>
        <v>27</v>
      </c>
      <c r="U252" s="11">
        <f t="shared" si="94"/>
        <v>20</v>
      </c>
      <c r="V252" s="11">
        <f t="shared" si="94"/>
        <v>18</v>
      </c>
      <c r="W252" s="11">
        <f t="shared" si="94"/>
        <v>23</v>
      </c>
      <c r="X252" s="11">
        <f t="shared" si="94"/>
        <v>25</v>
      </c>
      <c r="Y252" s="11">
        <f t="shared" si="94"/>
        <v>31</v>
      </c>
      <c r="Z252" s="11">
        <f t="shared" si="94"/>
        <v>37</v>
      </c>
      <c r="AA252" s="11">
        <f t="shared" si="94"/>
        <v>23</v>
      </c>
      <c r="AB252" s="33"/>
      <c r="AC252" s="33"/>
      <c r="AD252" s="33"/>
      <c r="AE252" s="33"/>
      <c r="AF252" s="33"/>
      <c r="AJ252" s="1"/>
      <c r="AK252" s="1"/>
    </row>
    <row r="253" spans="1:37" ht="12.75" customHeight="1" x14ac:dyDescent="0.2">
      <c r="A253" s="22"/>
      <c r="B253" s="22"/>
      <c r="C253" s="22"/>
      <c r="D253" s="22"/>
      <c r="E253" s="22"/>
      <c r="F253" s="22"/>
      <c r="N253" s="1"/>
      <c r="S253" s="6"/>
      <c r="T253" s="6"/>
      <c r="U253" s="6"/>
      <c r="V253" s="6"/>
      <c r="W253" s="6"/>
      <c r="X253" s="6"/>
      <c r="AJ253" s="2"/>
      <c r="AK253" s="2"/>
    </row>
    <row r="254" spans="1:37" ht="12.75" customHeight="1" x14ac:dyDescent="0.2">
      <c r="A254" s="23" t="s">
        <v>104</v>
      </c>
      <c r="B254" s="22"/>
      <c r="C254" s="22"/>
      <c r="D254" s="22"/>
      <c r="E254" s="22"/>
      <c r="F254" s="22"/>
      <c r="N254" s="1"/>
      <c r="S254" s="6"/>
      <c r="T254" s="6"/>
      <c r="U254" s="6"/>
      <c r="V254" s="6"/>
      <c r="W254" s="6"/>
      <c r="X254" s="6"/>
    </row>
    <row r="255" spans="1:37" ht="12.75" customHeight="1" x14ac:dyDescent="0.2">
      <c r="A255" s="22"/>
      <c r="B255" s="22" t="s">
        <v>32</v>
      </c>
      <c r="C255" s="22" t="s">
        <v>45</v>
      </c>
      <c r="D255" s="1" t="s">
        <v>255</v>
      </c>
      <c r="F255" s="22" t="s">
        <v>256</v>
      </c>
      <c r="K255" s="1">
        <v>1</v>
      </c>
      <c r="N255" s="1">
        <v>1</v>
      </c>
      <c r="R255" s="33">
        <v>1</v>
      </c>
      <c r="S255" s="18">
        <v>1</v>
      </c>
      <c r="T255" s="18">
        <v>1</v>
      </c>
      <c r="U255" s="18">
        <v>3</v>
      </c>
      <c r="V255" s="18"/>
      <c r="W255" s="18"/>
      <c r="X255" s="6"/>
    </row>
    <row r="256" spans="1:37" ht="12.75" customHeight="1" x14ac:dyDescent="0.2">
      <c r="A256" s="22"/>
      <c r="B256" s="22" t="s">
        <v>32</v>
      </c>
      <c r="C256" s="22" t="s">
        <v>45</v>
      </c>
      <c r="D256" s="22" t="s">
        <v>105</v>
      </c>
      <c r="E256" s="22" t="s">
        <v>106</v>
      </c>
      <c r="F256" s="22" t="s">
        <v>107</v>
      </c>
      <c r="N256" s="1"/>
      <c r="S256" s="18"/>
      <c r="T256" s="18"/>
      <c r="U256" s="18"/>
      <c r="V256" s="18"/>
      <c r="W256" s="18"/>
      <c r="X256" s="6">
        <v>1</v>
      </c>
      <c r="Y256" s="33">
        <v>3</v>
      </c>
      <c r="Z256" s="33">
        <v>6</v>
      </c>
      <c r="AA256" s="33">
        <v>6</v>
      </c>
    </row>
    <row r="257" spans="1:37" ht="12.75" customHeight="1" x14ac:dyDescent="0.2">
      <c r="A257" s="22"/>
      <c r="B257" s="22" t="s">
        <v>32</v>
      </c>
      <c r="C257" s="22" t="s">
        <v>45</v>
      </c>
      <c r="D257" s="22" t="s">
        <v>105</v>
      </c>
      <c r="E257" s="22"/>
      <c r="F257" s="22" t="s">
        <v>107</v>
      </c>
      <c r="H257" s="1">
        <v>11</v>
      </c>
      <c r="I257" s="1">
        <v>11</v>
      </c>
      <c r="J257" s="1">
        <v>13</v>
      </c>
      <c r="K257" s="1">
        <v>13</v>
      </c>
      <c r="L257" s="1">
        <v>13</v>
      </c>
      <c r="M257" s="1">
        <v>8</v>
      </c>
      <c r="N257" s="1">
        <v>10</v>
      </c>
      <c r="O257" s="33">
        <v>9</v>
      </c>
      <c r="P257" s="33">
        <v>9</v>
      </c>
      <c r="Q257" s="33">
        <v>8</v>
      </c>
      <c r="R257" s="33">
        <v>10</v>
      </c>
      <c r="S257" s="17">
        <v>16</v>
      </c>
      <c r="T257" s="17">
        <v>23</v>
      </c>
      <c r="U257" s="17">
        <v>25</v>
      </c>
      <c r="V257" s="17">
        <v>18</v>
      </c>
      <c r="W257" s="17">
        <v>18</v>
      </c>
      <c r="X257" s="6">
        <v>24</v>
      </c>
      <c r="Y257" s="33">
        <v>27</v>
      </c>
      <c r="Z257" s="33">
        <v>19</v>
      </c>
      <c r="AA257" s="33">
        <v>20</v>
      </c>
    </row>
    <row r="258" spans="1:37" ht="12.75" customHeight="1" x14ac:dyDescent="0.2">
      <c r="A258" s="22"/>
      <c r="B258" s="22" t="s">
        <v>32</v>
      </c>
      <c r="C258" s="22" t="s">
        <v>257</v>
      </c>
      <c r="D258" s="22" t="s">
        <v>105</v>
      </c>
      <c r="E258" s="22" t="s">
        <v>106</v>
      </c>
      <c r="F258" s="22" t="s">
        <v>107</v>
      </c>
      <c r="G258" s="1" t="s">
        <v>26</v>
      </c>
      <c r="N258" s="1"/>
      <c r="S258" s="18"/>
      <c r="T258" s="18">
        <v>2</v>
      </c>
      <c r="U258" s="18">
        <v>2</v>
      </c>
      <c r="V258" s="18">
        <v>4</v>
      </c>
      <c r="W258" s="18"/>
      <c r="X258" s="6">
        <v>1</v>
      </c>
      <c r="Y258" s="33">
        <v>1</v>
      </c>
      <c r="AA258" s="33">
        <v>1</v>
      </c>
    </row>
    <row r="259" spans="1:37" x14ac:dyDescent="0.2">
      <c r="A259" s="22"/>
      <c r="B259" s="22" t="s">
        <v>32</v>
      </c>
      <c r="C259" s="22" t="s">
        <v>257</v>
      </c>
      <c r="D259" s="22" t="s">
        <v>105</v>
      </c>
      <c r="E259" s="22"/>
      <c r="F259" s="22" t="s">
        <v>107</v>
      </c>
      <c r="G259" s="1" t="s">
        <v>26</v>
      </c>
      <c r="N259" s="1"/>
      <c r="P259" s="33">
        <v>1</v>
      </c>
      <c r="R259" s="33">
        <v>2</v>
      </c>
      <c r="S259" s="17"/>
      <c r="T259" s="17">
        <v>2</v>
      </c>
      <c r="U259" s="17">
        <v>1</v>
      </c>
      <c r="V259" s="17">
        <v>3</v>
      </c>
      <c r="W259" s="17">
        <v>7</v>
      </c>
      <c r="X259" s="6">
        <v>8</v>
      </c>
      <c r="Y259" s="33">
        <v>8</v>
      </c>
      <c r="Z259" s="33">
        <v>6</v>
      </c>
      <c r="AA259" s="33">
        <v>4</v>
      </c>
    </row>
    <row r="260" spans="1:37" x14ac:dyDescent="0.2">
      <c r="A260" s="23"/>
      <c r="B260" s="22"/>
      <c r="C260" s="22"/>
      <c r="D260" s="22"/>
      <c r="E260" s="22"/>
      <c r="F260" s="22"/>
      <c r="G260" s="32"/>
      <c r="H260" s="32"/>
      <c r="I260" s="32"/>
      <c r="J260" s="32"/>
      <c r="K260" s="32"/>
      <c r="L260" s="32"/>
      <c r="M260" s="32"/>
      <c r="N260" s="32"/>
      <c r="S260" s="6"/>
      <c r="T260" s="6"/>
      <c r="U260" s="6"/>
      <c r="V260" s="6"/>
      <c r="W260" s="6"/>
      <c r="X260" s="6"/>
    </row>
    <row r="261" spans="1:37" x14ac:dyDescent="0.2">
      <c r="A261" s="22"/>
      <c r="B261" s="7" t="s">
        <v>46</v>
      </c>
      <c r="C261" s="22" t="s">
        <v>257</v>
      </c>
      <c r="D261" s="7" t="s">
        <v>258</v>
      </c>
      <c r="E261" s="7"/>
      <c r="F261" s="7" t="s">
        <v>259</v>
      </c>
      <c r="G261" s="1" t="s">
        <v>26</v>
      </c>
      <c r="N261" s="1"/>
      <c r="Q261" s="33">
        <v>1</v>
      </c>
      <c r="R261" s="33">
        <v>1</v>
      </c>
      <c r="S261" s="33">
        <v>1</v>
      </c>
      <c r="U261" s="33">
        <v>1</v>
      </c>
      <c r="V261" s="20">
        <v>3</v>
      </c>
      <c r="W261" s="20">
        <v>11</v>
      </c>
      <c r="X261" s="6">
        <v>10</v>
      </c>
      <c r="Y261" s="33">
        <v>13</v>
      </c>
      <c r="Z261" s="33">
        <v>7</v>
      </c>
      <c r="AA261" s="33">
        <f>8-6</f>
        <v>2</v>
      </c>
    </row>
    <row r="262" spans="1:37" s="2" customFormat="1" ht="12.75" customHeight="1" x14ac:dyDescent="0.2">
      <c r="A262" s="22"/>
      <c r="B262" s="7" t="s">
        <v>46</v>
      </c>
      <c r="C262" s="22" t="s">
        <v>257</v>
      </c>
      <c r="D262" s="7" t="s">
        <v>260</v>
      </c>
      <c r="E262" s="7"/>
      <c r="F262" s="7" t="s">
        <v>261</v>
      </c>
      <c r="G262" s="1" t="s">
        <v>26</v>
      </c>
      <c r="H262" s="1"/>
      <c r="I262" s="1"/>
      <c r="J262" s="1"/>
      <c r="K262" s="1"/>
      <c r="L262" s="1"/>
      <c r="M262" s="1"/>
      <c r="N262" s="1">
        <v>1</v>
      </c>
      <c r="O262" s="33">
        <v>3</v>
      </c>
      <c r="P262" s="33">
        <v>5</v>
      </c>
      <c r="Q262" s="33">
        <v>2</v>
      </c>
      <c r="R262" s="33">
        <v>6</v>
      </c>
      <c r="S262" s="33">
        <v>10</v>
      </c>
      <c r="T262" s="33">
        <v>12</v>
      </c>
      <c r="U262" s="33">
        <v>14</v>
      </c>
      <c r="V262" s="20">
        <v>13</v>
      </c>
      <c r="W262" s="20">
        <v>10</v>
      </c>
      <c r="X262" s="6">
        <v>5</v>
      </c>
      <c r="Y262" s="33">
        <v>16</v>
      </c>
      <c r="Z262" s="33">
        <v>20</v>
      </c>
      <c r="AA262" s="33">
        <f>16+3</f>
        <v>19</v>
      </c>
      <c r="AB262" s="33"/>
      <c r="AC262" s="33"/>
      <c r="AD262" s="33"/>
      <c r="AE262" s="33"/>
      <c r="AF262" s="33"/>
      <c r="AJ262" s="1"/>
      <c r="AK262" s="1"/>
    </row>
    <row r="263" spans="1:37" ht="12.75" customHeight="1" x14ac:dyDescent="0.2">
      <c r="A263" s="22"/>
      <c r="B263" s="7" t="s">
        <v>46</v>
      </c>
      <c r="C263" s="22" t="s">
        <v>257</v>
      </c>
      <c r="D263" s="7" t="s">
        <v>262</v>
      </c>
      <c r="E263" s="7"/>
      <c r="F263" s="7" t="s">
        <v>263</v>
      </c>
      <c r="G263" s="1" t="s">
        <v>26</v>
      </c>
      <c r="N263" s="1"/>
      <c r="P263" s="33">
        <v>5</v>
      </c>
      <c r="Q263" s="33">
        <v>11</v>
      </c>
      <c r="R263" s="33">
        <v>13</v>
      </c>
      <c r="S263" s="33">
        <v>4</v>
      </c>
      <c r="T263" s="33">
        <v>2</v>
      </c>
      <c r="U263" s="33">
        <v>11</v>
      </c>
      <c r="V263" s="33">
        <v>15</v>
      </c>
      <c r="W263" s="33">
        <v>13</v>
      </c>
      <c r="X263" s="6">
        <v>12</v>
      </c>
      <c r="Y263" s="33">
        <v>15</v>
      </c>
      <c r="Z263" s="33">
        <v>13</v>
      </c>
      <c r="AA263" s="33">
        <f>15+4</f>
        <v>19</v>
      </c>
      <c r="AJ263" s="2"/>
      <c r="AK263" s="2"/>
    </row>
    <row r="264" spans="1:37" s="2" customFormat="1" ht="12.75" customHeight="1" thickBot="1" x14ac:dyDescent="0.25">
      <c r="A264" s="7"/>
      <c r="B264" s="7" t="s">
        <v>46</v>
      </c>
      <c r="C264" s="7" t="s">
        <v>257</v>
      </c>
      <c r="D264" s="29" t="s">
        <v>264</v>
      </c>
      <c r="E264" s="7"/>
      <c r="F264" s="7" t="s">
        <v>265</v>
      </c>
      <c r="G264" s="1"/>
      <c r="H264" s="1">
        <v>35</v>
      </c>
      <c r="I264" s="1">
        <v>11</v>
      </c>
      <c r="J264" s="1">
        <v>9</v>
      </c>
      <c r="K264" s="1">
        <v>2</v>
      </c>
      <c r="L264" s="1">
        <v>3</v>
      </c>
      <c r="M264" s="40">
        <v>11</v>
      </c>
      <c r="N264" s="40">
        <v>8</v>
      </c>
      <c r="O264" s="33">
        <v>17</v>
      </c>
      <c r="P264" s="33">
        <v>14</v>
      </c>
      <c r="Q264" s="33">
        <v>8</v>
      </c>
      <c r="R264" s="33">
        <v>7</v>
      </c>
      <c r="S264" s="6">
        <v>11</v>
      </c>
      <c r="T264" s="6">
        <v>12</v>
      </c>
      <c r="U264" s="6">
        <v>18</v>
      </c>
      <c r="V264" s="6">
        <v>16</v>
      </c>
      <c r="W264" s="6">
        <v>16</v>
      </c>
      <c r="X264" s="6">
        <v>10</v>
      </c>
      <c r="Y264" s="6">
        <v>6</v>
      </c>
      <c r="Z264" s="6"/>
      <c r="AA264" s="6"/>
      <c r="AB264" s="33"/>
      <c r="AC264" s="33"/>
      <c r="AD264" s="33"/>
      <c r="AE264" s="33"/>
      <c r="AF264" s="33"/>
      <c r="AJ264" s="1"/>
      <c r="AK264" s="1"/>
    </row>
    <row r="265" spans="1:37" ht="12.75" customHeight="1" thickTop="1" x14ac:dyDescent="0.2">
      <c r="A265" s="7"/>
      <c r="B265" s="7" t="s">
        <v>46</v>
      </c>
      <c r="C265" s="7" t="s">
        <v>257</v>
      </c>
      <c r="D265" s="7" t="s">
        <v>266</v>
      </c>
      <c r="E265" s="7"/>
      <c r="F265" s="26" t="s">
        <v>267</v>
      </c>
      <c r="H265" s="11">
        <f t="shared" ref="H265:P265" si="95">SUM(H261:H264)</f>
        <v>35</v>
      </c>
      <c r="I265" s="11">
        <f t="shared" ref="I265" si="96">SUM(I261:I264)</f>
        <v>11</v>
      </c>
      <c r="J265" s="11">
        <f t="shared" ref="J265" si="97">SUM(J261:J264)</f>
        <v>9</v>
      </c>
      <c r="K265" s="11">
        <f t="shared" ref="K265" si="98">SUM(K261:K264)</f>
        <v>2</v>
      </c>
      <c r="L265" s="11">
        <f t="shared" si="95"/>
        <v>3</v>
      </c>
      <c r="M265" s="11">
        <f t="shared" si="95"/>
        <v>11</v>
      </c>
      <c r="N265" s="11">
        <f t="shared" si="95"/>
        <v>9</v>
      </c>
      <c r="O265" s="11">
        <f t="shared" si="95"/>
        <v>20</v>
      </c>
      <c r="P265" s="11">
        <f t="shared" si="95"/>
        <v>24</v>
      </c>
      <c r="Q265" s="11">
        <f t="shared" ref="Q265" si="99">SUM(Q261:Q264)</f>
        <v>22</v>
      </c>
      <c r="R265" s="11">
        <f t="shared" ref="R265" si="100">SUM(R261:R264)</f>
        <v>27</v>
      </c>
      <c r="S265" s="11">
        <f t="shared" ref="S265:AA265" si="101">SUM(S261:S264)</f>
        <v>26</v>
      </c>
      <c r="T265" s="11">
        <f t="shared" si="101"/>
        <v>26</v>
      </c>
      <c r="U265" s="11">
        <f t="shared" si="101"/>
        <v>44</v>
      </c>
      <c r="V265" s="11">
        <f t="shared" si="101"/>
        <v>47</v>
      </c>
      <c r="W265" s="11">
        <f t="shared" si="101"/>
        <v>50</v>
      </c>
      <c r="X265" s="11">
        <f t="shared" si="101"/>
        <v>37</v>
      </c>
      <c r="Y265" s="11">
        <f t="shared" si="101"/>
        <v>50</v>
      </c>
      <c r="Z265" s="11">
        <f t="shared" si="101"/>
        <v>40</v>
      </c>
      <c r="AA265" s="11">
        <f t="shared" si="101"/>
        <v>40</v>
      </c>
      <c r="AJ265" s="2"/>
      <c r="AK265" s="2"/>
    </row>
    <row r="266" spans="1:37" x14ac:dyDescent="0.2">
      <c r="A266" s="7"/>
      <c r="B266" s="7"/>
      <c r="C266" s="7"/>
      <c r="D266" s="7"/>
      <c r="E266" s="7"/>
      <c r="F266" s="26"/>
      <c r="N266" s="1"/>
      <c r="S266" s="6"/>
      <c r="T266" s="6"/>
      <c r="U266" s="6"/>
      <c r="V266" s="6"/>
      <c r="W266" s="6"/>
      <c r="X266" s="6"/>
      <c r="Y266" s="6"/>
      <c r="Z266" s="6"/>
      <c r="AA266" s="6"/>
    </row>
    <row r="267" spans="1:37" x14ac:dyDescent="0.2">
      <c r="A267" s="22"/>
      <c r="B267" s="22" t="s">
        <v>44</v>
      </c>
      <c r="C267" s="22" t="s">
        <v>45</v>
      </c>
      <c r="D267" s="1" t="s">
        <v>255</v>
      </c>
      <c r="F267" s="22" t="s">
        <v>268</v>
      </c>
      <c r="G267" s="1" t="s">
        <v>26</v>
      </c>
      <c r="N267" s="1"/>
      <c r="O267" s="33">
        <v>2</v>
      </c>
      <c r="Q267" s="33">
        <v>2</v>
      </c>
      <c r="R267" s="33">
        <v>1</v>
      </c>
      <c r="S267" s="18">
        <v>2</v>
      </c>
      <c r="T267" s="18">
        <v>4</v>
      </c>
      <c r="U267" s="18">
        <v>4</v>
      </c>
      <c r="V267" s="18">
        <v>1</v>
      </c>
      <c r="W267" s="18"/>
      <c r="X267" s="6"/>
    </row>
    <row r="268" spans="1:37" s="2" customFormat="1" ht="12.75" customHeight="1" x14ac:dyDescent="0.2">
      <c r="A268" s="22"/>
      <c r="B268" s="22" t="s">
        <v>44</v>
      </c>
      <c r="C268" s="22" t="s">
        <v>45</v>
      </c>
      <c r="D268" s="22" t="s">
        <v>118</v>
      </c>
      <c r="E268" s="22" t="s">
        <v>106</v>
      </c>
      <c r="F268" s="22" t="s">
        <v>119</v>
      </c>
      <c r="G268" s="1" t="s">
        <v>26</v>
      </c>
      <c r="H268" s="1"/>
      <c r="I268" s="1"/>
      <c r="J268" s="1"/>
      <c r="K268" s="1"/>
      <c r="L268" s="1"/>
      <c r="M268" s="1"/>
      <c r="N268" s="1"/>
      <c r="O268" s="33"/>
      <c r="P268" s="33"/>
      <c r="Q268" s="33"/>
      <c r="R268" s="33"/>
      <c r="S268" s="18"/>
      <c r="T268" s="18"/>
      <c r="U268" s="18"/>
      <c r="V268" s="18"/>
      <c r="W268" s="18">
        <v>1</v>
      </c>
      <c r="X268" s="6">
        <v>2</v>
      </c>
      <c r="Y268" s="33">
        <v>8</v>
      </c>
      <c r="Z268" s="33">
        <v>10</v>
      </c>
      <c r="AA268" s="33">
        <f>9+1</f>
        <v>10</v>
      </c>
      <c r="AB268" s="33"/>
      <c r="AC268" s="33"/>
      <c r="AD268" s="33"/>
      <c r="AE268" s="33"/>
      <c r="AF268" s="33"/>
      <c r="AJ268" s="1"/>
      <c r="AK268" s="1"/>
    </row>
    <row r="269" spans="1:37" ht="12.75" customHeight="1" x14ac:dyDescent="0.2">
      <c r="A269" s="22"/>
      <c r="B269" s="22" t="s">
        <v>44</v>
      </c>
      <c r="C269" s="22" t="s">
        <v>45</v>
      </c>
      <c r="D269" s="22" t="s">
        <v>118</v>
      </c>
      <c r="E269" s="22"/>
      <c r="F269" s="22" t="s">
        <v>119</v>
      </c>
      <c r="G269" s="1" t="s">
        <v>26</v>
      </c>
      <c r="M269" s="1">
        <v>1</v>
      </c>
      <c r="N269" s="1">
        <v>3</v>
      </c>
      <c r="O269" s="33">
        <v>3</v>
      </c>
      <c r="P269" s="33">
        <v>5</v>
      </c>
      <c r="Q269" s="33">
        <v>7</v>
      </c>
      <c r="R269" s="33">
        <v>12</v>
      </c>
      <c r="S269" s="17">
        <v>14</v>
      </c>
      <c r="T269" s="17">
        <v>10</v>
      </c>
      <c r="U269" s="17">
        <v>6</v>
      </c>
      <c r="V269" s="17">
        <v>4</v>
      </c>
      <c r="W269" s="17">
        <v>12</v>
      </c>
      <c r="X269" s="6">
        <v>13</v>
      </c>
      <c r="Y269" s="33">
        <v>8</v>
      </c>
      <c r="Z269" s="33">
        <v>8</v>
      </c>
      <c r="AA269" s="33">
        <v>7</v>
      </c>
      <c r="AJ269" s="2"/>
      <c r="AK269" s="2"/>
    </row>
    <row r="270" spans="1:37" s="2" customFormat="1" ht="12.75" customHeight="1" x14ac:dyDescent="0.2">
      <c r="A270" s="22"/>
      <c r="B270" s="22" t="s">
        <v>44</v>
      </c>
      <c r="C270" s="22" t="s">
        <v>257</v>
      </c>
      <c r="D270" s="22" t="s">
        <v>118</v>
      </c>
      <c r="E270" s="22" t="s">
        <v>106</v>
      </c>
      <c r="F270" s="22" t="s">
        <v>119</v>
      </c>
      <c r="G270" s="1" t="s">
        <v>26</v>
      </c>
      <c r="H270" s="1"/>
      <c r="I270" s="1"/>
      <c r="J270" s="1"/>
      <c r="K270" s="1"/>
      <c r="L270" s="1"/>
      <c r="M270" s="1"/>
      <c r="N270" s="1"/>
      <c r="O270" s="33"/>
      <c r="P270" s="33"/>
      <c r="Q270" s="33">
        <v>1</v>
      </c>
      <c r="R270" s="33">
        <v>2</v>
      </c>
      <c r="S270" s="18">
        <v>6</v>
      </c>
      <c r="T270" s="18">
        <v>4</v>
      </c>
      <c r="U270" s="18">
        <v>3</v>
      </c>
      <c r="V270" s="18">
        <v>6</v>
      </c>
      <c r="W270" s="18">
        <v>6</v>
      </c>
      <c r="X270" s="6">
        <v>5</v>
      </c>
      <c r="Y270" s="33">
        <v>4</v>
      </c>
      <c r="Z270" s="33">
        <v>2</v>
      </c>
      <c r="AA270" s="33">
        <v>3</v>
      </c>
      <c r="AB270" s="33"/>
      <c r="AC270" s="33"/>
      <c r="AD270" s="33"/>
      <c r="AE270" s="33"/>
      <c r="AF270" s="33"/>
      <c r="AJ270" s="1"/>
      <c r="AK270" s="1"/>
    </row>
    <row r="271" spans="1:37" ht="12.75" customHeight="1" x14ac:dyDescent="0.2">
      <c r="A271" s="22"/>
      <c r="B271" s="22" t="s">
        <v>44</v>
      </c>
      <c r="C271" s="22" t="s">
        <v>257</v>
      </c>
      <c r="D271" s="22" t="s">
        <v>118</v>
      </c>
      <c r="E271" s="22"/>
      <c r="F271" s="22" t="s">
        <v>119</v>
      </c>
      <c r="G271" s="1" t="s">
        <v>26</v>
      </c>
      <c r="N271" s="1"/>
      <c r="O271" s="33">
        <v>4</v>
      </c>
      <c r="P271" s="33">
        <v>3</v>
      </c>
      <c r="Q271" s="33">
        <v>2</v>
      </c>
      <c r="R271" s="33">
        <v>4</v>
      </c>
      <c r="S271" s="17">
        <v>8</v>
      </c>
      <c r="T271" s="17">
        <v>12</v>
      </c>
      <c r="U271" s="17">
        <v>7</v>
      </c>
      <c r="V271" s="17">
        <v>5</v>
      </c>
      <c r="W271" s="17">
        <v>11</v>
      </c>
      <c r="X271" s="6">
        <v>12</v>
      </c>
      <c r="Y271" s="33">
        <v>11</v>
      </c>
      <c r="Z271" s="33">
        <v>12</v>
      </c>
      <c r="AA271" s="33">
        <v>7</v>
      </c>
      <c r="AJ271" s="2"/>
      <c r="AK271" s="2"/>
    </row>
    <row r="272" spans="1:37" ht="12.75" customHeight="1" x14ac:dyDescent="0.2">
      <c r="A272" s="7"/>
      <c r="B272" s="8" t="s">
        <v>70</v>
      </c>
      <c r="C272" s="7"/>
      <c r="D272" s="7"/>
      <c r="E272" s="7"/>
      <c r="F272" s="26"/>
      <c r="N272" s="1"/>
      <c r="S272" s="6"/>
      <c r="T272" s="6"/>
      <c r="U272" s="6"/>
      <c r="V272" s="6"/>
      <c r="W272" s="6"/>
      <c r="X272" s="6"/>
      <c r="Y272" s="6"/>
      <c r="Z272" s="6"/>
      <c r="AA272" s="6"/>
    </row>
    <row r="273" spans="1:37" ht="12.75" customHeight="1" x14ac:dyDescent="0.2">
      <c r="A273" s="22"/>
      <c r="B273" s="22" t="s">
        <v>269</v>
      </c>
      <c r="C273" s="22" t="s">
        <v>45</v>
      </c>
      <c r="D273" s="1" t="s">
        <v>255</v>
      </c>
      <c r="F273" s="22" t="s">
        <v>270</v>
      </c>
      <c r="H273" s="1">
        <v>3</v>
      </c>
      <c r="I273" s="1">
        <v>1</v>
      </c>
      <c r="J273" s="1">
        <v>1</v>
      </c>
      <c r="K273" s="1">
        <v>2</v>
      </c>
      <c r="L273" s="1">
        <v>3</v>
      </c>
      <c r="N273" s="1">
        <v>1</v>
      </c>
      <c r="O273" s="33">
        <v>2</v>
      </c>
      <c r="P273" s="33">
        <v>3</v>
      </c>
      <c r="Q273" s="33">
        <v>2</v>
      </c>
      <c r="R273" s="33">
        <v>4</v>
      </c>
      <c r="S273" s="18">
        <v>7</v>
      </c>
      <c r="T273" s="18">
        <v>8</v>
      </c>
      <c r="U273" s="18">
        <v>3</v>
      </c>
      <c r="V273" s="18">
        <v>4</v>
      </c>
      <c r="X273" s="6"/>
    </row>
    <row r="274" spans="1:37" s="2" customFormat="1" ht="12.75" customHeight="1" x14ac:dyDescent="0.2">
      <c r="A274" s="22"/>
      <c r="B274" s="22" t="s">
        <v>269</v>
      </c>
      <c r="C274" s="22" t="s">
        <v>45</v>
      </c>
      <c r="D274" s="22" t="s">
        <v>120</v>
      </c>
      <c r="E274" s="22" t="s">
        <v>106</v>
      </c>
      <c r="F274" s="22" t="s">
        <v>121</v>
      </c>
      <c r="G274" s="1"/>
      <c r="H274" s="1"/>
      <c r="I274" s="1"/>
      <c r="J274" s="1"/>
      <c r="K274" s="1"/>
      <c r="L274" s="1"/>
      <c r="M274" s="1"/>
      <c r="N274" s="1"/>
      <c r="O274" s="33"/>
      <c r="P274" s="33"/>
      <c r="Q274" s="33"/>
      <c r="R274" s="33"/>
      <c r="S274" s="33"/>
      <c r="T274" s="33"/>
      <c r="U274" s="33"/>
      <c r="V274" s="33"/>
      <c r="W274" s="33">
        <v>1</v>
      </c>
      <c r="X274" s="6">
        <v>5</v>
      </c>
      <c r="Y274" s="33">
        <v>9</v>
      </c>
      <c r="Z274" s="33">
        <v>18</v>
      </c>
      <c r="AA274" s="33">
        <f>12+1</f>
        <v>13</v>
      </c>
      <c r="AB274" s="33"/>
      <c r="AC274" s="33"/>
      <c r="AD274" s="33"/>
      <c r="AE274" s="33"/>
      <c r="AF274" s="33"/>
      <c r="AJ274" s="1"/>
      <c r="AK274" s="1"/>
    </row>
    <row r="275" spans="1:37" ht="12.75" customHeight="1" x14ac:dyDescent="0.2">
      <c r="A275" s="22"/>
      <c r="B275" s="22" t="s">
        <v>269</v>
      </c>
      <c r="C275" s="22" t="s">
        <v>45</v>
      </c>
      <c r="D275" s="22" t="s">
        <v>120</v>
      </c>
      <c r="E275" s="22"/>
      <c r="F275" s="22" t="s">
        <v>121</v>
      </c>
      <c r="H275" s="1">
        <v>1</v>
      </c>
      <c r="I275" s="1">
        <v>2</v>
      </c>
      <c r="K275" s="1">
        <v>3</v>
      </c>
      <c r="L275" s="1">
        <v>4</v>
      </c>
      <c r="M275" s="1">
        <v>4</v>
      </c>
      <c r="N275" s="1">
        <v>6</v>
      </c>
      <c r="O275" s="33">
        <v>6</v>
      </c>
      <c r="P275" s="33">
        <v>4</v>
      </c>
      <c r="Q275" s="33">
        <v>4</v>
      </c>
      <c r="R275" s="33">
        <v>8</v>
      </c>
      <c r="S275" s="17">
        <v>14</v>
      </c>
      <c r="T275" s="17">
        <v>14</v>
      </c>
      <c r="U275" s="17">
        <v>10</v>
      </c>
      <c r="V275" s="17">
        <v>11</v>
      </c>
      <c r="W275" s="17">
        <v>15</v>
      </c>
      <c r="X275" s="6">
        <v>14</v>
      </c>
      <c r="Y275" s="33">
        <v>15</v>
      </c>
      <c r="Z275" s="33">
        <v>8</v>
      </c>
      <c r="AA275" s="33">
        <f>14+1</f>
        <v>15</v>
      </c>
      <c r="AJ275" s="2"/>
      <c r="AK275" s="2"/>
    </row>
    <row r="276" spans="1:37" s="2" customFormat="1" ht="12.75" customHeight="1" x14ac:dyDescent="0.2">
      <c r="A276" s="22"/>
      <c r="B276" s="22" t="s">
        <v>269</v>
      </c>
      <c r="C276" s="22" t="s">
        <v>257</v>
      </c>
      <c r="D276" s="22" t="s">
        <v>120</v>
      </c>
      <c r="E276" s="22" t="s">
        <v>106</v>
      </c>
      <c r="F276" s="22" t="s">
        <v>121</v>
      </c>
      <c r="G276" s="1"/>
      <c r="H276" s="1"/>
      <c r="I276" s="1"/>
      <c r="J276" s="1"/>
      <c r="K276" s="1"/>
      <c r="L276" s="1"/>
      <c r="M276" s="1"/>
      <c r="N276" s="1"/>
      <c r="O276" s="33"/>
      <c r="P276" s="33">
        <v>1</v>
      </c>
      <c r="Q276" s="33"/>
      <c r="R276" s="33"/>
      <c r="S276" s="33">
        <v>1</v>
      </c>
      <c r="T276" s="33">
        <v>1</v>
      </c>
      <c r="U276" s="33"/>
      <c r="V276" s="33"/>
      <c r="W276" s="33">
        <v>1</v>
      </c>
      <c r="X276" s="6">
        <v>1</v>
      </c>
      <c r="Y276" s="33">
        <v>1</v>
      </c>
      <c r="Z276" s="33">
        <v>3</v>
      </c>
      <c r="AA276" s="33">
        <v>5</v>
      </c>
      <c r="AB276" s="33"/>
      <c r="AC276" s="33"/>
      <c r="AD276" s="33"/>
      <c r="AE276" s="33"/>
      <c r="AF276" s="33"/>
      <c r="AJ276" s="1"/>
      <c r="AK276" s="1"/>
    </row>
    <row r="277" spans="1:37" ht="12.75" customHeight="1" x14ac:dyDescent="0.2">
      <c r="A277" s="22"/>
      <c r="B277" s="22" t="s">
        <v>269</v>
      </c>
      <c r="C277" s="22" t="s">
        <v>257</v>
      </c>
      <c r="D277" s="22" t="s">
        <v>120</v>
      </c>
      <c r="E277" s="22"/>
      <c r="F277" s="22" t="s">
        <v>121</v>
      </c>
      <c r="L277" s="1">
        <v>1</v>
      </c>
      <c r="N277" s="1">
        <v>2</v>
      </c>
      <c r="O277" s="33">
        <v>2</v>
      </c>
      <c r="Q277" s="33">
        <v>2</v>
      </c>
      <c r="S277" s="17">
        <v>3</v>
      </c>
      <c r="T277" s="17">
        <v>3</v>
      </c>
      <c r="U277" s="17">
        <v>1</v>
      </c>
      <c r="V277" s="17">
        <v>3</v>
      </c>
      <c r="W277" s="17">
        <v>4</v>
      </c>
      <c r="X277" s="6">
        <v>5</v>
      </c>
      <c r="Y277" s="33">
        <v>9</v>
      </c>
      <c r="Z277" s="33">
        <v>6</v>
      </c>
      <c r="AA277" s="33">
        <f>8-1</f>
        <v>7</v>
      </c>
      <c r="AJ277" s="2"/>
      <c r="AK277" s="2"/>
    </row>
    <row r="278" spans="1:37" ht="12.75" customHeight="1" x14ac:dyDescent="0.2">
      <c r="A278" s="22"/>
      <c r="B278" s="22"/>
      <c r="C278" s="22"/>
      <c r="D278" s="22"/>
      <c r="E278" s="22"/>
      <c r="F278" s="22"/>
      <c r="N278" s="1"/>
      <c r="S278" s="17"/>
      <c r="T278" s="17"/>
      <c r="U278" s="17"/>
      <c r="V278" s="17"/>
      <c r="W278" s="17"/>
      <c r="X278" s="6"/>
    </row>
    <row r="279" spans="1:37" ht="12" customHeight="1" x14ac:dyDescent="0.2">
      <c r="A279" s="22"/>
      <c r="B279" s="22" t="s">
        <v>83</v>
      </c>
      <c r="C279" s="22" t="s">
        <v>45</v>
      </c>
      <c r="D279" s="22" t="s">
        <v>255</v>
      </c>
      <c r="E279" s="22"/>
      <c r="F279" s="22" t="s">
        <v>271</v>
      </c>
      <c r="H279" s="1">
        <v>1</v>
      </c>
      <c r="M279" s="1">
        <v>2</v>
      </c>
      <c r="N279" s="1">
        <v>1</v>
      </c>
      <c r="S279" s="17"/>
      <c r="T279" s="17">
        <v>3</v>
      </c>
      <c r="U279" s="17">
        <v>2</v>
      </c>
      <c r="V279" s="17"/>
      <c r="W279" s="17"/>
      <c r="X279" s="6"/>
    </row>
    <row r="280" spans="1:37" s="2" customFormat="1" ht="12.75" customHeight="1" x14ac:dyDescent="0.2">
      <c r="A280" s="22"/>
      <c r="B280" s="22" t="s">
        <v>83</v>
      </c>
      <c r="C280" s="22" t="s">
        <v>45</v>
      </c>
      <c r="D280" s="22" t="s">
        <v>272</v>
      </c>
      <c r="E280" s="22" t="s">
        <v>106</v>
      </c>
      <c r="F280" s="22" t="s">
        <v>123</v>
      </c>
      <c r="G280" s="1"/>
      <c r="H280" s="1"/>
      <c r="I280" s="1"/>
      <c r="J280" s="1"/>
      <c r="K280" s="1"/>
      <c r="L280" s="1"/>
      <c r="M280" s="1"/>
      <c r="N280" s="1"/>
      <c r="O280" s="33"/>
      <c r="P280" s="33"/>
      <c r="Q280" s="33"/>
      <c r="R280" s="33"/>
      <c r="S280" s="18"/>
      <c r="T280" s="18"/>
      <c r="U280" s="18"/>
      <c r="V280" s="18"/>
      <c r="W280" s="33"/>
      <c r="X280" s="6"/>
      <c r="Y280" s="33">
        <v>1</v>
      </c>
      <c r="Z280" s="33">
        <v>5</v>
      </c>
      <c r="AA280" s="33">
        <v>6</v>
      </c>
      <c r="AB280" s="33"/>
      <c r="AC280" s="33"/>
      <c r="AD280" s="33"/>
      <c r="AE280" s="33"/>
      <c r="AF280" s="33"/>
      <c r="AJ280" s="1"/>
      <c r="AK280" s="1"/>
    </row>
    <row r="281" spans="1:37" ht="12.75" customHeight="1" x14ac:dyDescent="0.2">
      <c r="A281" s="22"/>
      <c r="B281" s="22" t="s">
        <v>83</v>
      </c>
      <c r="C281" s="22" t="s">
        <v>45</v>
      </c>
      <c r="D281" s="22" t="s">
        <v>272</v>
      </c>
      <c r="E281" s="22"/>
      <c r="F281" s="22" t="s">
        <v>123</v>
      </c>
      <c r="L281" s="1">
        <v>3</v>
      </c>
      <c r="M281" s="1">
        <v>1</v>
      </c>
      <c r="N281" s="1"/>
      <c r="P281" s="33">
        <v>1</v>
      </c>
      <c r="Q281" s="33">
        <v>1</v>
      </c>
      <c r="R281" s="33">
        <v>2</v>
      </c>
      <c r="S281" s="17">
        <v>2</v>
      </c>
      <c r="T281" s="17">
        <v>2</v>
      </c>
      <c r="U281" s="17">
        <v>4</v>
      </c>
      <c r="V281" s="17">
        <v>4</v>
      </c>
      <c r="W281" s="17">
        <v>1</v>
      </c>
      <c r="X281" s="6">
        <v>2</v>
      </c>
      <c r="Y281" s="33">
        <v>4</v>
      </c>
      <c r="Z281" s="33">
        <v>1</v>
      </c>
      <c r="AJ281" s="2"/>
      <c r="AK281" s="2"/>
    </row>
    <row r="282" spans="1:37" s="2" customFormat="1" ht="12.75" customHeight="1" x14ac:dyDescent="0.2">
      <c r="A282" s="22"/>
      <c r="B282" s="22" t="s">
        <v>83</v>
      </c>
      <c r="C282" s="22" t="s">
        <v>257</v>
      </c>
      <c r="D282" s="22" t="s">
        <v>272</v>
      </c>
      <c r="E282" s="22" t="s">
        <v>106</v>
      </c>
      <c r="F282" s="22" t="s">
        <v>123</v>
      </c>
      <c r="G282" s="1" t="s">
        <v>26</v>
      </c>
      <c r="H282" s="1"/>
      <c r="I282" s="1"/>
      <c r="J282" s="1"/>
      <c r="K282" s="1"/>
      <c r="L282" s="1"/>
      <c r="M282" s="1"/>
      <c r="N282" s="1"/>
      <c r="O282" s="33"/>
      <c r="P282" s="33"/>
      <c r="Q282" s="33"/>
      <c r="R282" s="33"/>
      <c r="S282" s="18"/>
      <c r="T282" s="18">
        <v>1</v>
      </c>
      <c r="U282" s="18"/>
      <c r="V282" s="18"/>
      <c r="W282" s="18"/>
      <c r="X282" s="6">
        <v>1</v>
      </c>
      <c r="Y282" s="33">
        <v>1</v>
      </c>
      <c r="Z282" s="33"/>
      <c r="AA282" s="33"/>
      <c r="AB282" s="33"/>
      <c r="AC282" s="33"/>
      <c r="AD282" s="33"/>
      <c r="AE282" s="33"/>
      <c r="AF282" s="33"/>
      <c r="AJ282" s="1"/>
      <c r="AK282" s="1"/>
    </row>
    <row r="283" spans="1:37" ht="12.75" customHeight="1" x14ac:dyDescent="0.2">
      <c r="A283" s="22"/>
      <c r="B283" s="22" t="s">
        <v>83</v>
      </c>
      <c r="C283" s="22" t="s">
        <v>257</v>
      </c>
      <c r="D283" s="22" t="s">
        <v>272</v>
      </c>
      <c r="E283" s="22"/>
      <c r="F283" s="22" t="s">
        <v>123</v>
      </c>
      <c r="G283" s="1" t="s">
        <v>26</v>
      </c>
      <c r="N283" s="1"/>
      <c r="S283" s="17">
        <v>1</v>
      </c>
      <c r="T283" s="17"/>
      <c r="U283" s="17">
        <v>1</v>
      </c>
      <c r="V283" s="17">
        <v>1</v>
      </c>
      <c r="W283" s="17">
        <v>1</v>
      </c>
      <c r="X283" s="6"/>
      <c r="Y283" s="20">
        <v>2</v>
      </c>
      <c r="Z283" s="20">
        <v>2</v>
      </c>
      <c r="AA283" s="20">
        <v>1</v>
      </c>
      <c r="AJ283" s="2"/>
      <c r="AK283" s="2"/>
    </row>
    <row r="284" spans="1:37" ht="12.75" customHeight="1" x14ac:dyDescent="0.2">
      <c r="A284" s="22"/>
      <c r="B284" s="22"/>
      <c r="C284" s="22"/>
      <c r="D284" s="22"/>
      <c r="E284" s="22"/>
      <c r="F284" s="22"/>
      <c r="N284" s="1"/>
    </row>
    <row r="285" spans="1:37" ht="12.75" customHeight="1" x14ac:dyDescent="0.2">
      <c r="A285" s="22"/>
      <c r="B285" s="22" t="s">
        <v>89</v>
      </c>
      <c r="C285" s="22" t="s">
        <v>45</v>
      </c>
      <c r="D285" s="1" t="s">
        <v>255</v>
      </c>
      <c r="F285" s="22" t="s">
        <v>273</v>
      </c>
      <c r="G285" s="1" t="s">
        <v>26</v>
      </c>
      <c r="N285" s="1"/>
      <c r="R285" s="33">
        <v>2</v>
      </c>
      <c r="S285" s="18">
        <v>2</v>
      </c>
      <c r="T285" s="18">
        <v>1</v>
      </c>
      <c r="U285" s="18">
        <v>1</v>
      </c>
      <c r="V285" s="18"/>
      <c r="X285" s="6"/>
    </row>
    <row r="286" spans="1:37" s="2" customFormat="1" ht="12.75" customHeight="1" x14ac:dyDescent="0.2">
      <c r="A286" s="22"/>
      <c r="B286" s="22" t="s">
        <v>89</v>
      </c>
      <c r="C286" s="22" t="s">
        <v>45</v>
      </c>
      <c r="D286" s="22" t="s">
        <v>124</v>
      </c>
      <c r="E286" s="22" t="s">
        <v>106</v>
      </c>
      <c r="F286" s="22" t="s">
        <v>125</v>
      </c>
      <c r="G286" s="1" t="s">
        <v>26</v>
      </c>
      <c r="H286" s="1"/>
      <c r="I286" s="1"/>
      <c r="J286" s="1"/>
      <c r="K286" s="1"/>
      <c r="L286" s="1"/>
      <c r="M286" s="1"/>
      <c r="N286" s="1"/>
      <c r="O286" s="33"/>
      <c r="P286" s="33"/>
      <c r="Q286" s="33"/>
      <c r="R286" s="33"/>
      <c r="S286" s="18"/>
      <c r="T286" s="18"/>
      <c r="U286" s="18"/>
      <c r="V286" s="18"/>
      <c r="W286" s="33"/>
      <c r="X286" s="6"/>
      <c r="Y286" s="33">
        <v>1</v>
      </c>
      <c r="Z286" s="33">
        <v>2</v>
      </c>
      <c r="AA286" s="33">
        <f>2-1</f>
        <v>1</v>
      </c>
      <c r="AB286" s="33"/>
      <c r="AC286" s="33"/>
      <c r="AD286" s="33"/>
      <c r="AE286" s="33"/>
      <c r="AF286" s="33"/>
      <c r="AJ286" s="1"/>
      <c r="AK286" s="1"/>
    </row>
    <row r="287" spans="1:37" ht="12.75" customHeight="1" x14ac:dyDescent="0.2">
      <c r="A287" s="22"/>
      <c r="B287" s="22" t="s">
        <v>89</v>
      </c>
      <c r="C287" s="22" t="s">
        <v>45</v>
      </c>
      <c r="D287" s="22" t="s">
        <v>124</v>
      </c>
      <c r="E287" s="22"/>
      <c r="F287" s="22" t="s">
        <v>125</v>
      </c>
      <c r="G287" s="1" t="s">
        <v>26</v>
      </c>
      <c r="N287" s="1"/>
      <c r="P287" s="33">
        <v>1</v>
      </c>
      <c r="Q287" s="33">
        <v>2</v>
      </c>
      <c r="S287" s="17">
        <v>2</v>
      </c>
      <c r="T287" s="17">
        <v>2</v>
      </c>
      <c r="U287" s="17">
        <v>2</v>
      </c>
      <c r="V287" s="17">
        <v>1</v>
      </c>
      <c r="W287" s="17">
        <v>3</v>
      </c>
      <c r="X287" s="6">
        <v>4</v>
      </c>
      <c r="Y287" s="33">
        <v>2</v>
      </c>
      <c r="Z287" s="33">
        <v>3</v>
      </c>
      <c r="AA287" s="33">
        <v>1</v>
      </c>
      <c r="AJ287" s="2"/>
      <c r="AK287" s="2"/>
    </row>
    <row r="288" spans="1:37" s="2" customFormat="1" ht="12.75" customHeight="1" x14ac:dyDescent="0.2">
      <c r="A288" s="22"/>
      <c r="B288" s="22" t="s">
        <v>89</v>
      </c>
      <c r="C288" s="22" t="s">
        <v>257</v>
      </c>
      <c r="D288" s="22" t="s">
        <v>124</v>
      </c>
      <c r="E288" s="22" t="s">
        <v>106</v>
      </c>
      <c r="F288" s="22" t="s">
        <v>125</v>
      </c>
      <c r="G288" s="1" t="s">
        <v>26</v>
      </c>
      <c r="H288" s="1"/>
      <c r="I288" s="1"/>
      <c r="J288" s="1"/>
      <c r="K288" s="1"/>
      <c r="L288" s="1"/>
      <c r="M288" s="1"/>
      <c r="N288" s="1"/>
      <c r="O288" s="33"/>
      <c r="P288" s="33"/>
      <c r="Q288" s="33"/>
      <c r="R288" s="33">
        <v>1</v>
      </c>
      <c r="S288" s="18">
        <v>1</v>
      </c>
      <c r="T288" s="18"/>
      <c r="U288" s="18"/>
      <c r="V288" s="18">
        <v>1</v>
      </c>
      <c r="W288" s="18">
        <v>1</v>
      </c>
      <c r="X288" s="6">
        <v>2</v>
      </c>
      <c r="Y288" s="33">
        <v>1</v>
      </c>
      <c r="Z288" s="33">
        <v>1</v>
      </c>
      <c r="AA288" s="33">
        <v>3</v>
      </c>
      <c r="AB288" s="33"/>
      <c r="AC288" s="33"/>
      <c r="AD288" s="33"/>
      <c r="AE288" s="33"/>
      <c r="AF288" s="33"/>
      <c r="AJ288" s="1"/>
      <c r="AK288" s="1"/>
    </row>
    <row r="289" spans="1:37" ht="12.75" customHeight="1" x14ac:dyDescent="0.2">
      <c r="A289" s="22"/>
      <c r="B289" s="22" t="s">
        <v>89</v>
      </c>
      <c r="C289" s="22" t="s">
        <v>257</v>
      </c>
      <c r="D289" s="22" t="s">
        <v>124</v>
      </c>
      <c r="E289" s="22"/>
      <c r="F289" s="22" t="s">
        <v>125</v>
      </c>
      <c r="G289" s="1" t="s">
        <v>26</v>
      </c>
      <c r="N289" s="1"/>
      <c r="O289" s="33">
        <v>2</v>
      </c>
      <c r="P289" s="33">
        <v>3</v>
      </c>
      <c r="Q289" s="33">
        <v>2</v>
      </c>
      <c r="R289" s="33">
        <v>1</v>
      </c>
      <c r="S289" s="17">
        <v>2</v>
      </c>
      <c r="T289" s="17">
        <v>3</v>
      </c>
      <c r="U289" s="17">
        <v>2</v>
      </c>
      <c r="V289" s="17">
        <v>1</v>
      </c>
      <c r="W289" s="17">
        <v>2</v>
      </c>
      <c r="X289" s="6">
        <v>2</v>
      </c>
      <c r="Y289" s="33">
        <v>3</v>
      </c>
      <c r="Z289" s="33">
        <v>2</v>
      </c>
      <c r="AA289" s="33">
        <v>6</v>
      </c>
      <c r="AJ289" s="2"/>
      <c r="AK289" s="2"/>
    </row>
    <row r="290" spans="1:37" s="2" customFormat="1" ht="12.75" customHeight="1" x14ac:dyDescent="0.2">
      <c r="A290" s="22"/>
      <c r="B290" s="22"/>
      <c r="C290" s="22"/>
      <c r="D290" s="22"/>
      <c r="E290" s="22"/>
      <c r="F290" s="22"/>
      <c r="G290" s="1"/>
      <c r="H290" s="1"/>
      <c r="I290" s="1"/>
      <c r="J290" s="1"/>
      <c r="K290" s="1"/>
      <c r="L290" s="1"/>
      <c r="M290" s="1"/>
      <c r="N290" s="1"/>
      <c r="O290" s="33"/>
      <c r="P290" s="33"/>
      <c r="Q290" s="33"/>
      <c r="R290" s="33"/>
      <c r="S290" s="17"/>
      <c r="T290" s="17"/>
      <c r="U290" s="17"/>
      <c r="V290" s="17"/>
      <c r="W290" s="17"/>
      <c r="X290" s="6"/>
      <c r="Y290" s="33"/>
      <c r="Z290" s="33"/>
      <c r="AA290" s="33"/>
      <c r="AB290" s="33"/>
      <c r="AC290" s="33"/>
      <c r="AD290" s="33"/>
      <c r="AE290" s="33"/>
      <c r="AF290" s="33"/>
      <c r="AJ290" s="1"/>
      <c r="AK290" s="1"/>
    </row>
    <row r="291" spans="1:37" s="2" customFormat="1" ht="12.75" customHeight="1" x14ac:dyDescent="0.2">
      <c r="A291" s="22"/>
      <c r="B291" s="22" t="s">
        <v>91</v>
      </c>
      <c r="C291" s="22" t="s">
        <v>45</v>
      </c>
      <c r="D291" s="1" t="s">
        <v>255</v>
      </c>
      <c r="E291" s="22"/>
      <c r="F291" s="22" t="s">
        <v>273</v>
      </c>
      <c r="G291" s="1"/>
      <c r="H291" s="1"/>
      <c r="I291" s="1"/>
      <c r="J291" s="1"/>
      <c r="K291" s="1">
        <v>1</v>
      </c>
      <c r="L291" s="1"/>
      <c r="M291" s="1">
        <v>1</v>
      </c>
      <c r="N291" s="1"/>
      <c r="O291" s="33"/>
      <c r="P291" s="33"/>
      <c r="Q291" s="33"/>
      <c r="R291" s="33"/>
      <c r="S291" s="17"/>
      <c r="T291" s="17"/>
      <c r="U291" s="17"/>
      <c r="V291" s="17"/>
      <c r="W291" s="17"/>
      <c r="X291" s="6"/>
      <c r="Y291" s="33"/>
      <c r="Z291" s="33"/>
      <c r="AA291" s="33"/>
      <c r="AB291" s="33"/>
      <c r="AC291" s="33"/>
      <c r="AD291" s="33"/>
      <c r="AE291" s="33"/>
      <c r="AF291" s="33"/>
      <c r="AJ291" s="1"/>
      <c r="AK291" s="1"/>
    </row>
    <row r="292" spans="1:37" ht="12.75" customHeight="1" x14ac:dyDescent="0.2">
      <c r="A292" s="22"/>
      <c r="B292" s="22" t="s">
        <v>91</v>
      </c>
      <c r="C292" s="22" t="s">
        <v>45</v>
      </c>
      <c r="D292" s="22" t="s">
        <v>126</v>
      </c>
      <c r="E292" s="22" t="s">
        <v>106</v>
      </c>
      <c r="F292" s="22" t="s">
        <v>127</v>
      </c>
      <c r="N292" s="1"/>
      <c r="S292" s="18"/>
      <c r="T292" s="18"/>
      <c r="U292" s="18"/>
      <c r="V292" s="18"/>
      <c r="W292" s="18"/>
      <c r="X292" s="6"/>
      <c r="Y292" s="33">
        <v>1</v>
      </c>
      <c r="Z292" s="33">
        <v>1</v>
      </c>
      <c r="AA292" s="33">
        <f>1+1</f>
        <v>2</v>
      </c>
      <c r="AJ292" s="2"/>
      <c r="AK292" s="2"/>
    </row>
    <row r="293" spans="1:37" ht="12.75" customHeight="1" x14ac:dyDescent="0.2">
      <c r="A293" s="22"/>
      <c r="B293" s="22" t="s">
        <v>91</v>
      </c>
      <c r="C293" s="22" t="s">
        <v>45</v>
      </c>
      <c r="D293" s="22" t="s">
        <v>126</v>
      </c>
      <c r="E293" s="22"/>
      <c r="F293" s="22" t="s">
        <v>127</v>
      </c>
      <c r="J293" s="1">
        <v>1</v>
      </c>
      <c r="N293" s="1"/>
      <c r="R293" s="33">
        <v>1</v>
      </c>
      <c r="S293" s="17"/>
      <c r="T293" s="17">
        <v>2</v>
      </c>
      <c r="U293" s="17">
        <v>3</v>
      </c>
      <c r="V293" s="17">
        <v>3</v>
      </c>
      <c r="W293" s="17">
        <v>3</v>
      </c>
      <c r="X293" s="6">
        <v>5</v>
      </c>
      <c r="Y293" s="33">
        <v>2</v>
      </c>
      <c r="AA293" s="33">
        <v>1</v>
      </c>
    </row>
    <row r="294" spans="1:37" ht="12.75" customHeight="1" x14ac:dyDescent="0.2">
      <c r="A294" s="22"/>
      <c r="B294" s="22" t="s">
        <v>91</v>
      </c>
      <c r="C294" s="22" t="s">
        <v>257</v>
      </c>
      <c r="D294" s="22" t="s">
        <v>126</v>
      </c>
      <c r="E294" s="22" t="s">
        <v>106</v>
      </c>
      <c r="F294" s="22" t="s">
        <v>127</v>
      </c>
      <c r="G294" s="1" t="s">
        <v>26</v>
      </c>
      <c r="N294" s="1"/>
      <c r="S294" s="18">
        <v>1</v>
      </c>
      <c r="T294" s="18"/>
      <c r="U294" s="18"/>
      <c r="V294" s="18"/>
      <c r="W294" s="18"/>
      <c r="X294" s="6"/>
    </row>
    <row r="295" spans="1:37" s="2" customFormat="1" ht="12.75" customHeight="1" x14ac:dyDescent="0.2">
      <c r="A295" s="22"/>
      <c r="B295" s="22" t="s">
        <v>91</v>
      </c>
      <c r="C295" s="22" t="s">
        <v>257</v>
      </c>
      <c r="D295" s="22" t="s">
        <v>126</v>
      </c>
      <c r="E295" s="22"/>
      <c r="F295" s="22" t="s">
        <v>127</v>
      </c>
      <c r="G295" s="1" t="s">
        <v>26</v>
      </c>
      <c r="H295" s="1"/>
      <c r="I295" s="1"/>
      <c r="J295" s="1"/>
      <c r="K295" s="1"/>
      <c r="L295" s="1"/>
      <c r="M295" s="1"/>
      <c r="N295" s="1"/>
      <c r="O295" s="33"/>
      <c r="P295" s="33"/>
      <c r="Q295" s="33">
        <v>1</v>
      </c>
      <c r="R295" s="33">
        <v>1</v>
      </c>
      <c r="S295" s="17"/>
      <c r="T295" s="17">
        <v>1</v>
      </c>
      <c r="U295" s="17">
        <v>3</v>
      </c>
      <c r="V295" s="17">
        <v>2</v>
      </c>
      <c r="W295" s="17"/>
      <c r="X295" s="6"/>
      <c r="Y295" s="20"/>
      <c r="Z295" s="20">
        <v>4</v>
      </c>
      <c r="AA295" s="20">
        <v>3</v>
      </c>
      <c r="AB295" s="33"/>
      <c r="AC295" s="33"/>
      <c r="AD295" s="33"/>
      <c r="AE295" s="33"/>
      <c r="AF295" s="33"/>
      <c r="AJ295" s="1"/>
      <c r="AK295" s="1"/>
    </row>
    <row r="296" spans="1:37" ht="12.75" customHeight="1" x14ac:dyDescent="0.2">
      <c r="A296" s="22"/>
      <c r="B296" s="22" t="s">
        <v>91</v>
      </c>
      <c r="C296" s="22" t="s">
        <v>257</v>
      </c>
      <c r="D296" s="22" t="s">
        <v>128</v>
      </c>
      <c r="E296" s="22" t="s">
        <v>106</v>
      </c>
      <c r="F296" s="22" t="s">
        <v>274</v>
      </c>
      <c r="G296" s="1" t="s">
        <v>26</v>
      </c>
      <c r="N296" s="1"/>
      <c r="S296" s="18"/>
      <c r="T296" s="18"/>
      <c r="U296" s="18"/>
      <c r="V296" s="18"/>
      <c r="W296" s="18"/>
      <c r="X296" s="6"/>
      <c r="AJ296" s="2"/>
      <c r="AK296" s="2"/>
    </row>
    <row r="297" spans="1:37" s="2" customFormat="1" ht="12.75" customHeight="1" x14ac:dyDescent="0.2">
      <c r="A297" s="22"/>
      <c r="B297" s="22" t="s">
        <v>91</v>
      </c>
      <c r="C297" s="22" t="s">
        <v>257</v>
      </c>
      <c r="D297" s="22" t="s">
        <v>128</v>
      </c>
      <c r="E297" s="22"/>
      <c r="F297" s="22" t="s">
        <v>274</v>
      </c>
      <c r="G297" s="1" t="s">
        <v>26</v>
      </c>
      <c r="H297" s="1"/>
      <c r="I297" s="1"/>
      <c r="J297" s="1"/>
      <c r="K297" s="1"/>
      <c r="L297" s="1"/>
      <c r="M297" s="1"/>
      <c r="N297" s="1">
        <v>1</v>
      </c>
      <c r="O297" s="33">
        <v>1</v>
      </c>
      <c r="P297" s="33">
        <v>2</v>
      </c>
      <c r="Q297" s="33"/>
      <c r="R297" s="33"/>
      <c r="S297" s="17"/>
      <c r="T297" s="17"/>
      <c r="U297" s="17"/>
      <c r="V297" s="17"/>
      <c r="W297" s="17"/>
      <c r="X297" s="6">
        <v>1</v>
      </c>
      <c r="Y297" s="33">
        <v>1</v>
      </c>
      <c r="Z297" s="33">
        <v>1</v>
      </c>
      <c r="AA297" s="33">
        <v>1</v>
      </c>
      <c r="AB297" s="33"/>
      <c r="AC297" s="33"/>
      <c r="AD297" s="33"/>
      <c r="AE297" s="33"/>
      <c r="AF297" s="33"/>
      <c r="AJ297" s="1"/>
      <c r="AK297" s="1"/>
    </row>
    <row r="298" spans="1:37" ht="12.75" customHeight="1" x14ac:dyDescent="0.2">
      <c r="A298" s="23"/>
      <c r="B298" s="23" t="s">
        <v>130</v>
      </c>
      <c r="C298" s="22"/>
      <c r="D298" s="22"/>
      <c r="E298" s="22"/>
      <c r="F298" s="22"/>
      <c r="N298" s="1"/>
      <c r="V298" s="6"/>
      <c r="W298" s="6"/>
      <c r="X298" s="6"/>
      <c r="AJ298" s="2"/>
      <c r="AK298" s="2"/>
    </row>
    <row r="299" spans="1:37" ht="12.75" customHeight="1" x14ac:dyDescent="0.2">
      <c r="A299" s="22"/>
      <c r="B299" s="22" t="s">
        <v>36</v>
      </c>
      <c r="C299" s="22" t="s">
        <v>257</v>
      </c>
      <c r="D299" s="22" t="s">
        <v>275</v>
      </c>
      <c r="E299" s="22" t="s">
        <v>106</v>
      </c>
      <c r="F299" s="22" t="s">
        <v>138</v>
      </c>
      <c r="G299" s="1" t="s">
        <v>26</v>
      </c>
      <c r="N299" s="1"/>
      <c r="Q299" s="33">
        <v>1</v>
      </c>
      <c r="R299" s="33">
        <v>2</v>
      </c>
      <c r="S299" s="18"/>
      <c r="T299" s="18"/>
      <c r="U299" s="33">
        <v>1</v>
      </c>
      <c r="V299" s="18"/>
      <c r="W299" s="33">
        <v>1</v>
      </c>
      <c r="X299" s="6">
        <v>1</v>
      </c>
      <c r="Y299" s="33">
        <v>2</v>
      </c>
    </row>
    <row r="300" spans="1:37" ht="12.75" customHeight="1" x14ac:dyDescent="0.2">
      <c r="A300" s="22"/>
      <c r="B300" s="22" t="s">
        <v>36</v>
      </c>
      <c r="C300" s="22" t="s">
        <v>257</v>
      </c>
      <c r="D300" s="22" t="s">
        <v>275</v>
      </c>
      <c r="E300" s="22"/>
      <c r="F300" s="22" t="s">
        <v>138</v>
      </c>
      <c r="G300" s="1" t="s">
        <v>26</v>
      </c>
      <c r="N300" s="1">
        <v>2</v>
      </c>
      <c r="P300" s="33">
        <v>1</v>
      </c>
      <c r="Q300" s="33">
        <v>3</v>
      </c>
      <c r="R300" s="33">
        <v>2</v>
      </c>
      <c r="S300" s="17">
        <v>1</v>
      </c>
      <c r="T300" s="17">
        <v>2</v>
      </c>
      <c r="U300" s="17"/>
      <c r="V300" s="17">
        <v>5</v>
      </c>
      <c r="W300" s="17">
        <v>6</v>
      </c>
      <c r="X300" s="6">
        <v>7</v>
      </c>
      <c r="Y300" s="33">
        <v>4</v>
      </c>
      <c r="Z300" s="33">
        <v>2</v>
      </c>
      <c r="AA300" s="33">
        <v>4</v>
      </c>
    </row>
    <row r="301" spans="1:37" ht="12.75" customHeight="1" x14ac:dyDescent="0.2">
      <c r="A301" s="22"/>
      <c r="B301" s="22" t="s">
        <v>40</v>
      </c>
      <c r="C301" s="22" t="s">
        <v>257</v>
      </c>
      <c r="D301" s="22" t="s">
        <v>276</v>
      </c>
      <c r="E301" s="22" t="s">
        <v>106</v>
      </c>
      <c r="F301" s="22" t="s">
        <v>140</v>
      </c>
      <c r="G301" s="1" t="s">
        <v>26</v>
      </c>
      <c r="N301" s="1"/>
      <c r="R301" s="33">
        <v>1</v>
      </c>
      <c r="S301" s="18">
        <v>3</v>
      </c>
      <c r="T301" s="33">
        <v>2</v>
      </c>
      <c r="U301" s="33">
        <v>3</v>
      </c>
      <c r="V301" s="33">
        <v>6</v>
      </c>
      <c r="W301" s="33">
        <v>10</v>
      </c>
      <c r="X301" s="6">
        <v>8</v>
      </c>
      <c r="Y301" s="33">
        <v>12</v>
      </c>
      <c r="Z301" s="33">
        <v>5</v>
      </c>
      <c r="AA301" s="33">
        <v>1</v>
      </c>
    </row>
    <row r="302" spans="1:37" ht="12.75" customHeight="1" thickBot="1" x14ac:dyDescent="0.25">
      <c r="A302" s="22"/>
      <c r="B302" s="22" t="s">
        <v>40</v>
      </c>
      <c r="C302" s="22" t="s">
        <v>257</v>
      </c>
      <c r="D302" s="22" t="s">
        <v>276</v>
      </c>
      <c r="E302" s="22"/>
      <c r="F302" s="22" t="s">
        <v>140</v>
      </c>
      <c r="L302" s="1">
        <v>1</v>
      </c>
      <c r="M302" s="40">
        <v>1</v>
      </c>
      <c r="N302" s="40">
        <v>1</v>
      </c>
      <c r="O302" s="33">
        <v>2</v>
      </c>
      <c r="P302" s="33">
        <v>3</v>
      </c>
      <c r="Q302" s="33">
        <v>3</v>
      </c>
      <c r="R302" s="33">
        <v>7</v>
      </c>
      <c r="S302" s="6">
        <v>9</v>
      </c>
      <c r="T302" s="6">
        <v>10</v>
      </c>
      <c r="U302" s="6">
        <v>15</v>
      </c>
      <c r="V302" s="6">
        <v>14</v>
      </c>
      <c r="W302" s="6">
        <v>13</v>
      </c>
      <c r="X302" s="6">
        <v>20</v>
      </c>
      <c r="Y302" s="6">
        <v>29</v>
      </c>
      <c r="Z302" s="6">
        <v>22</v>
      </c>
      <c r="AA302" s="6">
        <v>22</v>
      </c>
    </row>
    <row r="303" spans="1:37" ht="12.75" customHeight="1" thickTop="1" x14ac:dyDescent="0.2">
      <c r="A303" s="22"/>
      <c r="B303" s="22"/>
      <c r="C303" s="22"/>
      <c r="D303" s="27" t="s">
        <v>165</v>
      </c>
      <c r="E303" s="22" t="s">
        <v>106</v>
      </c>
      <c r="F303" s="26" t="s">
        <v>149</v>
      </c>
      <c r="H303" s="11">
        <f t="shared" ref="H303:P303" si="102">SUMIFS(H299:H302,$E299:$E302,$E303)</f>
        <v>0</v>
      </c>
      <c r="I303" s="11">
        <f t="shared" ref="I303" si="103">SUMIFS(I299:I302,$E299:$E302,$E303)</f>
        <v>0</v>
      </c>
      <c r="J303" s="11">
        <f t="shared" ref="J303" si="104">SUMIFS(J299:J302,$E299:$E302,$E303)</f>
        <v>0</v>
      </c>
      <c r="K303" s="11">
        <f t="shared" ref="K303" si="105">SUMIFS(K299:K302,$E299:$E302,$E303)</f>
        <v>0</v>
      </c>
      <c r="L303" s="11">
        <f t="shared" si="102"/>
        <v>0</v>
      </c>
      <c r="M303" s="11">
        <f t="shared" si="102"/>
        <v>0</v>
      </c>
      <c r="N303" s="11">
        <f t="shared" si="102"/>
        <v>0</v>
      </c>
      <c r="O303" s="11">
        <f t="shared" si="102"/>
        <v>0</v>
      </c>
      <c r="P303" s="11">
        <f t="shared" si="102"/>
        <v>0</v>
      </c>
      <c r="Q303" s="11">
        <f t="shared" ref="Q303:T303" si="106">SUMIFS(Q299:Q302,$E299:$E302,$E303)</f>
        <v>1</v>
      </c>
      <c r="R303" s="11">
        <f t="shared" si="106"/>
        <v>3</v>
      </c>
      <c r="S303" s="11">
        <f t="shared" si="106"/>
        <v>3</v>
      </c>
      <c r="T303" s="11">
        <f t="shared" si="106"/>
        <v>2</v>
      </c>
      <c r="U303" s="11">
        <f t="shared" ref="U303:AA303" si="107">U299+U301</f>
        <v>4</v>
      </c>
      <c r="V303" s="11">
        <f t="shared" si="107"/>
        <v>6</v>
      </c>
      <c r="W303" s="11">
        <f t="shared" si="107"/>
        <v>11</v>
      </c>
      <c r="X303" s="11">
        <f t="shared" si="107"/>
        <v>9</v>
      </c>
      <c r="Y303" s="11">
        <f t="shared" si="107"/>
        <v>14</v>
      </c>
      <c r="Z303" s="11">
        <f t="shared" si="107"/>
        <v>5</v>
      </c>
      <c r="AA303" s="11">
        <f t="shared" si="107"/>
        <v>1</v>
      </c>
    </row>
    <row r="304" spans="1:37" ht="12.75" customHeight="1" x14ac:dyDescent="0.2">
      <c r="A304" s="22"/>
      <c r="B304" s="22"/>
      <c r="C304" s="22"/>
      <c r="D304" s="22"/>
      <c r="E304" s="22"/>
      <c r="F304" s="26" t="s">
        <v>150</v>
      </c>
      <c r="H304" s="17">
        <f t="shared" ref="H304:P304" si="108">SUMIFS(H299:H302,$E299:$E302,"")</f>
        <v>0</v>
      </c>
      <c r="I304" s="17">
        <f t="shared" ref="I304" si="109">SUMIFS(I299:I302,$E299:$E302,"")</f>
        <v>0</v>
      </c>
      <c r="J304" s="17">
        <f t="shared" ref="J304" si="110">SUMIFS(J299:J302,$E299:$E302,"")</f>
        <v>0</v>
      </c>
      <c r="K304" s="17">
        <f t="shared" ref="K304" si="111">SUMIFS(K299:K302,$E299:$E302,"")</f>
        <v>0</v>
      </c>
      <c r="L304" s="17">
        <f t="shared" si="108"/>
        <v>1</v>
      </c>
      <c r="M304" s="17">
        <f t="shared" si="108"/>
        <v>1</v>
      </c>
      <c r="N304" s="17">
        <f t="shared" si="108"/>
        <v>3</v>
      </c>
      <c r="O304" s="17">
        <f t="shared" si="108"/>
        <v>2</v>
      </c>
      <c r="P304" s="17">
        <f t="shared" si="108"/>
        <v>4</v>
      </c>
      <c r="Q304" s="17">
        <f t="shared" ref="Q304:T304" si="112">SUMIFS(Q299:Q302,$E299:$E302,"")</f>
        <v>6</v>
      </c>
      <c r="R304" s="17">
        <f t="shared" si="112"/>
        <v>9</v>
      </c>
      <c r="S304" s="17">
        <f t="shared" si="112"/>
        <v>10</v>
      </c>
      <c r="T304" s="17">
        <f t="shared" si="112"/>
        <v>12</v>
      </c>
      <c r="U304" s="17">
        <f t="shared" ref="U304:AA304" si="113">U300+U302</f>
        <v>15</v>
      </c>
      <c r="V304" s="17">
        <f t="shared" si="113"/>
        <v>19</v>
      </c>
      <c r="W304" s="17">
        <f t="shared" si="113"/>
        <v>19</v>
      </c>
      <c r="X304" s="17">
        <f t="shared" si="113"/>
        <v>27</v>
      </c>
      <c r="Y304" s="17">
        <f t="shared" si="113"/>
        <v>33</v>
      </c>
      <c r="Z304" s="17">
        <f t="shared" si="113"/>
        <v>24</v>
      </c>
      <c r="AA304" s="17">
        <f t="shared" si="113"/>
        <v>26</v>
      </c>
    </row>
    <row r="305" spans="1:37" ht="12.75" customHeight="1" x14ac:dyDescent="0.2">
      <c r="A305" s="22"/>
      <c r="B305" s="22"/>
      <c r="C305" s="22"/>
      <c r="D305" s="22"/>
      <c r="E305" s="22"/>
      <c r="F305" s="22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37" ht="12.75" customHeight="1" x14ac:dyDescent="0.2">
      <c r="A306" s="22"/>
      <c r="B306" s="22"/>
      <c r="C306" s="22"/>
      <c r="D306" s="27" t="s">
        <v>255</v>
      </c>
      <c r="E306" s="22"/>
      <c r="F306" s="26" t="s">
        <v>277</v>
      </c>
      <c r="H306" s="6">
        <f t="shared" ref="H306:P306" si="114">SUMIFS(H255:H302,$D255:$D302,$D306)</f>
        <v>4</v>
      </c>
      <c r="I306" s="6">
        <f t="shared" ref="I306" si="115">SUMIFS(I255:I302,$D255:$D302,$D306)</f>
        <v>1</v>
      </c>
      <c r="J306" s="6">
        <f t="shared" ref="J306" si="116">SUMIFS(J255:J302,$D255:$D302,$D306)</f>
        <v>1</v>
      </c>
      <c r="K306" s="6">
        <f t="shared" ref="K306" si="117">SUMIFS(K255:K302,$D255:$D302,$D306)</f>
        <v>4</v>
      </c>
      <c r="L306" s="6">
        <f t="shared" si="114"/>
        <v>3</v>
      </c>
      <c r="M306" s="6">
        <f t="shared" si="114"/>
        <v>3</v>
      </c>
      <c r="N306" s="6">
        <f t="shared" si="114"/>
        <v>3</v>
      </c>
      <c r="O306" s="6">
        <f t="shared" si="114"/>
        <v>4</v>
      </c>
      <c r="P306" s="6">
        <f t="shared" si="114"/>
        <v>3</v>
      </c>
      <c r="Q306" s="6">
        <f t="shared" ref="Q306:T306" si="118">SUMIFS(Q255:Q302,$D255:$D302,$D306)</f>
        <v>4</v>
      </c>
      <c r="R306" s="6">
        <f t="shared" si="118"/>
        <v>8</v>
      </c>
      <c r="S306" s="6">
        <f t="shared" si="118"/>
        <v>12</v>
      </c>
      <c r="T306" s="6">
        <f t="shared" si="118"/>
        <v>17</v>
      </c>
      <c r="U306" s="6">
        <f t="shared" ref="U306:AA306" si="119">U255+U267+U273+U279+U285</f>
        <v>13</v>
      </c>
      <c r="V306" s="6">
        <f t="shared" si="119"/>
        <v>5</v>
      </c>
      <c r="W306" s="6">
        <f t="shared" si="119"/>
        <v>0</v>
      </c>
      <c r="X306" s="6">
        <f t="shared" si="119"/>
        <v>0</v>
      </c>
      <c r="Y306" s="6">
        <f t="shared" si="119"/>
        <v>0</v>
      </c>
      <c r="Z306" s="6">
        <f t="shared" si="119"/>
        <v>0</v>
      </c>
      <c r="AA306" s="6">
        <f t="shared" si="119"/>
        <v>0</v>
      </c>
    </row>
    <row r="307" spans="1:37" ht="12.75" customHeight="1" x14ac:dyDescent="0.2">
      <c r="A307" s="22"/>
      <c r="B307" s="22"/>
      <c r="C307" s="22"/>
      <c r="D307" s="27" t="s">
        <v>165</v>
      </c>
      <c r="E307" s="22" t="s">
        <v>106</v>
      </c>
      <c r="F307" s="26" t="s">
        <v>151</v>
      </c>
      <c r="H307" s="6">
        <f t="shared" ref="H307:P307" si="120">SUMIFS(H255:H302,$E255:$E302,$E307)</f>
        <v>0</v>
      </c>
      <c r="I307" s="6">
        <f t="shared" ref="I307" si="121">SUMIFS(I255:I302,$E255:$E302,$E307)</f>
        <v>0</v>
      </c>
      <c r="J307" s="6">
        <f t="shared" ref="J307" si="122">SUMIFS(J255:J302,$E255:$E302,$E307)</f>
        <v>0</v>
      </c>
      <c r="K307" s="6">
        <f t="shared" ref="K307" si="123">SUMIFS(K255:K302,$E255:$E302,$E307)</f>
        <v>0</v>
      </c>
      <c r="L307" s="6">
        <f t="shared" si="120"/>
        <v>0</v>
      </c>
      <c r="M307" s="6">
        <f t="shared" si="120"/>
        <v>0</v>
      </c>
      <c r="N307" s="6">
        <f t="shared" si="120"/>
        <v>0</v>
      </c>
      <c r="O307" s="6">
        <f t="shared" si="120"/>
        <v>0</v>
      </c>
      <c r="P307" s="6">
        <f t="shared" si="120"/>
        <v>1</v>
      </c>
      <c r="Q307" s="6">
        <f t="shared" ref="Q307:T307" si="124">SUMIFS(Q255:Q302,$E255:$E302,$E307)</f>
        <v>2</v>
      </c>
      <c r="R307" s="6">
        <f t="shared" si="124"/>
        <v>6</v>
      </c>
      <c r="S307" s="6">
        <f t="shared" si="124"/>
        <v>12</v>
      </c>
      <c r="T307" s="6">
        <f t="shared" si="124"/>
        <v>10</v>
      </c>
      <c r="U307" s="6">
        <f t="shared" ref="U307:AA307" si="125">U256+U258+U268+U270+U274+U276+U280+U282+U286+U288+U292+U294+U296+U303</f>
        <v>9</v>
      </c>
      <c r="V307" s="6">
        <f t="shared" si="125"/>
        <v>17</v>
      </c>
      <c r="W307" s="6">
        <f t="shared" si="125"/>
        <v>21</v>
      </c>
      <c r="X307" s="6">
        <f t="shared" si="125"/>
        <v>27</v>
      </c>
      <c r="Y307" s="6">
        <f t="shared" si="125"/>
        <v>45</v>
      </c>
      <c r="Z307" s="6">
        <f t="shared" si="125"/>
        <v>53</v>
      </c>
      <c r="AA307" s="6">
        <f t="shared" si="125"/>
        <v>51</v>
      </c>
    </row>
    <row r="308" spans="1:37" s="2" customFormat="1" ht="12.75" customHeight="1" thickBot="1" x14ac:dyDescent="0.25">
      <c r="A308" s="22"/>
      <c r="B308" s="22"/>
      <c r="C308" s="22"/>
      <c r="D308" s="22"/>
      <c r="E308" s="22"/>
      <c r="F308" s="26" t="s">
        <v>152</v>
      </c>
      <c r="G308" s="1"/>
      <c r="H308" s="6">
        <f t="shared" ref="H308:P308" si="126">SUMIFS(H255:H302,$E255:$E302,"&lt;&gt;W",$D255:$D302,"&lt;&gt;PRGR")-H265</f>
        <v>47</v>
      </c>
      <c r="I308" s="6">
        <f t="shared" ref="I308" si="127">SUMIFS(I255:I302,$E255:$E302,"&lt;&gt;W",$D255:$D302,"&lt;&gt;PRGR")-I265</f>
        <v>24</v>
      </c>
      <c r="J308" s="6">
        <f t="shared" ref="J308" si="128">SUMIFS(J255:J302,$E255:$E302,"&lt;&gt;W",$D255:$D302,"&lt;&gt;PRGR")-J265</f>
        <v>23</v>
      </c>
      <c r="K308" s="6">
        <f t="shared" ref="K308" si="129">SUMIFS(K255:K302,$E255:$E302,"&lt;&gt;W",$D255:$D302,"&lt;&gt;PRGR")-K265</f>
        <v>18</v>
      </c>
      <c r="L308" s="6">
        <f t="shared" si="126"/>
        <v>25</v>
      </c>
      <c r="M308" s="6">
        <f t="shared" si="126"/>
        <v>26</v>
      </c>
      <c r="N308" s="6">
        <f t="shared" si="126"/>
        <v>34</v>
      </c>
      <c r="O308" s="6">
        <f t="shared" si="126"/>
        <v>49</v>
      </c>
      <c r="P308" s="6">
        <f t="shared" si="126"/>
        <v>57</v>
      </c>
      <c r="Q308" s="6">
        <f t="shared" ref="Q308:T308" si="130">SUMIFS(Q255:Q302,$E255:$E302,"&lt;&gt;W",$D255:$D302,"&lt;&gt;PRGR")-Q265</f>
        <v>57</v>
      </c>
      <c r="R308" s="6">
        <f t="shared" si="130"/>
        <v>77</v>
      </c>
      <c r="S308" s="6">
        <f t="shared" si="130"/>
        <v>98</v>
      </c>
      <c r="T308" s="6">
        <f t="shared" si="130"/>
        <v>112</v>
      </c>
      <c r="U308" s="6">
        <f t="shared" ref="U308:AA308" si="131">U275+U277+U281+U283+U257+U259+U287+U289+U261+U262+U263+U264+U269+U271+U297+U293+U295+U304</f>
        <v>124</v>
      </c>
      <c r="V308" s="6">
        <f t="shared" si="131"/>
        <v>122</v>
      </c>
      <c r="W308" s="6">
        <f t="shared" si="131"/>
        <v>146</v>
      </c>
      <c r="X308" s="6">
        <f t="shared" si="131"/>
        <v>154</v>
      </c>
      <c r="Y308" s="6">
        <f t="shared" si="131"/>
        <v>175</v>
      </c>
      <c r="Z308" s="6">
        <f t="shared" si="131"/>
        <v>136</v>
      </c>
      <c r="AA308" s="6">
        <f t="shared" si="131"/>
        <v>139</v>
      </c>
      <c r="AB308" s="33"/>
      <c r="AC308" s="33"/>
      <c r="AD308" s="33"/>
      <c r="AE308" s="33"/>
      <c r="AF308" s="33"/>
      <c r="AJ308" s="1"/>
      <c r="AK308" s="1"/>
    </row>
    <row r="309" spans="1:37" ht="12.75" customHeight="1" thickTop="1" thickBot="1" x14ac:dyDescent="0.25">
      <c r="A309" s="24" t="s">
        <v>153</v>
      </c>
      <c r="B309" s="24"/>
      <c r="C309" s="22"/>
      <c r="D309" s="25"/>
      <c r="E309" s="25"/>
      <c r="F309" s="24"/>
      <c r="H309" s="11">
        <f t="shared" ref="H309:P309" si="132">SUM(H306:H308)</f>
        <v>51</v>
      </c>
      <c r="I309" s="11">
        <f t="shared" ref="I309" si="133">SUM(I306:I308)</f>
        <v>25</v>
      </c>
      <c r="J309" s="11">
        <f t="shared" ref="J309" si="134">SUM(J306:J308)</f>
        <v>24</v>
      </c>
      <c r="K309" s="11">
        <f t="shared" ref="K309" si="135">SUM(K306:K308)</f>
        <v>22</v>
      </c>
      <c r="L309" s="11">
        <f t="shared" si="132"/>
        <v>28</v>
      </c>
      <c r="M309" s="11">
        <f t="shared" si="132"/>
        <v>29</v>
      </c>
      <c r="N309" s="11">
        <f t="shared" si="132"/>
        <v>37</v>
      </c>
      <c r="O309" s="11">
        <f t="shared" si="132"/>
        <v>53</v>
      </c>
      <c r="P309" s="11">
        <f t="shared" si="132"/>
        <v>61</v>
      </c>
      <c r="Q309" s="11">
        <f t="shared" ref="Q309:T309" si="136">SUM(Q306:Q308)</f>
        <v>63</v>
      </c>
      <c r="R309" s="11">
        <f t="shared" si="136"/>
        <v>91</v>
      </c>
      <c r="S309" s="11">
        <f t="shared" si="136"/>
        <v>122</v>
      </c>
      <c r="T309" s="11">
        <f t="shared" si="136"/>
        <v>139</v>
      </c>
      <c r="U309" s="11">
        <f t="shared" ref="U309:AA309" si="137">U306+U307+U308</f>
        <v>146</v>
      </c>
      <c r="V309" s="11">
        <f t="shared" si="137"/>
        <v>144</v>
      </c>
      <c r="W309" s="11">
        <f t="shared" si="137"/>
        <v>167</v>
      </c>
      <c r="X309" s="11">
        <f t="shared" si="137"/>
        <v>181</v>
      </c>
      <c r="Y309" s="11">
        <f t="shared" si="137"/>
        <v>220</v>
      </c>
      <c r="Z309" s="11">
        <f t="shared" si="137"/>
        <v>189</v>
      </c>
      <c r="AA309" s="11">
        <f t="shared" si="137"/>
        <v>190</v>
      </c>
      <c r="AJ309" s="2"/>
      <c r="AK309" s="2"/>
    </row>
    <row r="310" spans="1:37" ht="12.75" customHeight="1" thickTop="1" x14ac:dyDescent="0.2">
      <c r="A310" s="24" t="s">
        <v>278</v>
      </c>
      <c r="B310" s="25"/>
      <c r="C310" s="22"/>
      <c r="D310" s="25"/>
      <c r="E310" s="22"/>
      <c r="F310" s="22"/>
      <c r="H310" s="11">
        <f t="shared" ref="H310:P310" si="138">H252+H309</f>
        <v>77</v>
      </c>
      <c r="I310" s="11">
        <f t="shared" ref="I310" si="139">I252+I309</f>
        <v>43</v>
      </c>
      <c r="J310" s="11">
        <f t="shared" ref="J310" si="140">J252+J309</f>
        <v>39</v>
      </c>
      <c r="K310" s="11">
        <f t="shared" ref="K310" si="141">K252+K309</f>
        <v>37</v>
      </c>
      <c r="L310" s="11">
        <f t="shared" si="138"/>
        <v>49</v>
      </c>
      <c r="M310" s="11">
        <f t="shared" si="138"/>
        <v>60</v>
      </c>
      <c r="N310" s="11">
        <f t="shared" si="138"/>
        <v>68</v>
      </c>
      <c r="O310" s="11">
        <f t="shared" si="138"/>
        <v>90</v>
      </c>
      <c r="P310" s="11">
        <f t="shared" si="138"/>
        <v>103</v>
      </c>
      <c r="Q310" s="11">
        <f t="shared" ref="Q310:AA310" si="142">Q252+Q309</f>
        <v>104</v>
      </c>
      <c r="R310" s="11">
        <f t="shared" si="142"/>
        <v>118</v>
      </c>
      <c r="S310" s="11">
        <f t="shared" si="142"/>
        <v>153</v>
      </c>
      <c r="T310" s="11">
        <f t="shared" si="142"/>
        <v>166</v>
      </c>
      <c r="U310" s="11">
        <f t="shared" si="142"/>
        <v>166</v>
      </c>
      <c r="V310" s="11">
        <f t="shared" si="142"/>
        <v>162</v>
      </c>
      <c r="W310" s="11">
        <f t="shared" si="142"/>
        <v>190</v>
      </c>
      <c r="X310" s="11">
        <f t="shared" si="142"/>
        <v>206</v>
      </c>
      <c r="Y310" s="11">
        <f t="shared" si="142"/>
        <v>251</v>
      </c>
      <c r="Z310" s="11">
        <f t="shared" si="142"/>
        <v>226</v>
      </c>
      <c r="AA310" s="11">
        <f t="shared" si="142"/>
        <v>213</v>
      </c>
    </row>
    <row r="311" spans="1:37" ht="12.75" customHeight="1" x14ac:dyDescent="0.2">
      <c r="A311" s="22"/>
      <c r="B311" s="22"/>
      <c r="C311" s="22"/>
      <c r="D311" s="22"/>
      <c r="E311" s="22"/>
      <c r="F311" s="26"/>
      <c r="N311" s="1"/>
      <c r="S311" s="6"/>
      <c r="T311" s="6"/>
      <c r="U311" s="6"/>
      <c r="V311" s="6"/>
      <c r="W311" s="6"/>
      <c r="X311" s="6"/>
      <c r="Y311" s="6"/>
      <c r="Z311" s="6"/>
      <c r="AA311" s="6"/>
    </row>
    <row r="312" spans="1:37" ht="12.75" customHeight="1" x14ac:dyDescent="0.2">
      <c r="A312" s="23" t="s">
        <v>155</v>
      </c>
      <c r="B312" s="22"/>
      <c r="C312" s="22"/>
      <c r="D312" s="22"/>
      <c r="E312" s="22"/>
      <c r="F312" s="22"/>
      <c r="N312" s="1"/>
      <c r="S312" s="6"/>
      <c r="T312" s="6"/>
      <c r="U312" s="6"/>
      <c r="V312" s="6"/>
      <c r="W312" s="6"/>
      <c r="X312" s="6"/>
    </row>
    <row r="313" spans="1:37" ht="12.75" customHeight="1" x14ac:dyDescent="0.2">
      <c r="A313" s="22"/>
      <c r="B313" s="22" t="s">
        <v>156</v>
      </c>
      <c r="C313" s="22" t="s">
        <v>257</v>
      </c>
      <c r="D313" s="22" t="s">
        <v>279</v>
      </c>
      <c r="E313" s="22" t="s">
        <v>106</v>
      </c>
      <c r="F313" s="22" t="s">
        <v>158</v>
      </c>
      <c r="G313" s="1" t="s">
        <v>26</v>
      </c>
      <c r="N313" s="1"/>
      <c r="P313" s="33">
        <v>1</v>
      </c>
      <c r="Q313" s="33">
        <v>2</v>
      </c>
      <c r="R313" s="33">
        <v>4</v>
      </c>
      <c r="S313" s="33">
        <v>7</v>
      </c>
      <c r="T313" s="33">
        <v>11</v>
      </c>
      <c r="U313" s="33">
        <v>7</v>
      </c>
      <c r="V313" s="33">
        <v>6</v>
      </c>
      <c r="W313" s="33">
        <v>12</v>
      </c>
      <c r="X313" s="6">
        <v>11</v>
      </c>
      <c r="Y313" s="33">
        <v>9</v>
      </c>
      <c r="Z313" s="33">
        <v>13</v>
      </c>
      <c r="AA313" s="33">
        <f>26</f>
        <v>26</v>
      </c>
    </row>
    <row r="314" spans="1:37" ht="12.75" customHeight="1" x14ac:dyDescent="0.2">
      <c r="A314" s="22"/>
      <c r="B314" s="22" t="s">
        <v>156</v>
      </c>
      <c r="C314" s="22" t="s">
        <v>257</v>
      </c>
      <c r="D314" s="22" t="s">
        <v>279</v>
      </c>
      <c r="E314" s="22"/>
      <c r="F314" s="22" t="s">
        <v>158</v>
      </c>
      <c r="G314" s="1" t="s">
        <v>26</v>
      </c>
      <c r="N314" s="1"/>
      <c r="O314" s="33">
        <v>4</v>
      </c>
      <c r="P314" s="33">
        <v>4</v>
      </c>
      <c r="Q314" s="33">
        <v>8</v>
      </c>
      <c r="R314" s="33">
        <v>13</v>
      </c>
      <c r="S314" s="17">
        <v>19</v>
      </c>
      <c r="T314" s="17">
        <v>24</v>
      </c>
      <c r="U314" s="17">
        <v>20</v>
      </c>
      <c r="V314" s="17">
        <v>25</v>
      </c>
      <c r="W314" s="17">
        <v>35</v>
      </c>
      <c r="X314" s="6">
        <v>51</v>
      </c>
      <c r="Y314" s="33">
        <v>73</v>
      </c>
      <c r="Z314" s="33">
        <v>80</v>
      </c>
      <c r="AA314" s="33">
        <f>87+1</f>
        <v>88</v>
      </c>
    </row>
    <row r="315" spans="1:37" ht="12.75" customHeight="1" x14ac:dyDescent="0.2">
      <c r="A315" s="22"/>
      <c r="B315" s="22" t="s">
        <v>156</v>
      </c>
      <c r="C315" s="22" t="s">
        <v>280</v>
      </c>
      <c r="D315" s="22" t="s">
        <v>255</v>
      </c>
      <c r="E315" s="22"/>
      <c r="F315" s="22" t="s">
        <v>281</v>
      </c>
      <c r="H315" s="1">
        <v>1</v>
      </c>
      <c r="N315" s="1"/>
      <c r="P315" s="33">
        <v>1</v>
      </c>
      <c r="S315" s="33">
        <v>3</v>
      </c>
      <c r="T315" s="33">
        <v>1</v>
      </c>
      <c r="U315" s="33">
        <v>6</v>
      </c>
      <c r="V315" s="33">
        <v>1</v>
      </c>
      <c r="X315" s="6"/>
    </row>
    <row r="316" spans="1:37" ht="12.75" customHeight="1" x14ac:dyDescent="0.2">
      <c r="A316" s="22"/>
      <c r="B316" s="22" t="s">
        <v>156</v>
      </c>
      <c r="C316" s="22" t="s">
        <v>280</v>
      </c>
      <c r="D316" s="22" t="s">
        <v>282</v>
      </c>
      <c r="E316" s="22" t="s">
        <v>106</v>
      </c>
      <c r="F316" s="22" t="s">
        <v>158</v>
      </c>
      <c r="N316" s="1"/>
      <c r="U316" s="33">
        <v>1</v>
      </c>
      <c r="X316" s="6">
        <v>2</v>
      </c>
      <c r="Y316" s="33">
        <v>6</v>
      </c>
      <c r="Z316" s="33">
        <v>21</v>
      </c>
      <c r="AA316" s="33">
        <v>19</v>
      </c>
    </row>
    <row r="317" spans="1:37" ht="12.75" customHeight="1" x14ac:dyDescent="0.2">
      <c r="A317" s="22"/>
      <c r="B317" s="22" t="s">
        <v>156</v>
      </c>
      <c r="C317" s="22" t="s">
        <v>280</v>
      </c>
      <c r="D317" s="22" t="s">
        <v>282</v>
      </c>
      <c r="E317" s="22"/>
      <c r="F317" s="22" t="s">
        <v>158</v>
      </c>
      <c r="H317" s="1">
        <v>10</v>
      </c>
      <c r="I317" s="1">
        <v>11</v>
      </c>
      <c r="J317" s="1">
        <v>14</v>
      </c>
      <c r="K317" s="1">
        <v>17</v>
      </c>
      <c r="L317" s="1">
        <v>24</v>
      </c>
      <c r="M317" s="1">
        <v>24</v>
      </c>
      <c r="N317" s="1">
        <v>15</v>
      </c>
      <c r="O317" s="33">
        <v>17</v>
      </c>
      <c r="P317" s="33">
        <v>7</v>
      </c>
      <c r="Q317" s="33">
        <v>12</v>
      </c>
      <c r="R317" s="33">
        <v>18</v>
      </c>
      <c r="S317" s="17">
        <v>40</v>
      </c>
      <c r="T317" s="17">
        <v>65</v>
      </c>
      <c r="U317" s="17">
        <v>58</v>
      </c>
      <c r="V317" s="17">
        <v>48</v>
      </c>
      <c r="W317" s="17">
        <v>57</v>
      </c>
      <c r="X317" s="6">
        <v>60</v>
      </c>
      <c r="Y317" s="33">
        <v>51</v>
      </c>
      <c r="Z317" s="33">
        <v>21</v>
      </c>
      <c r="AA317" s="33">
        <v>11</v>
      </c>
    </row>
    <row r="318" spans="1:37" ht="12.75" customHeight="1" x14ac:dyDescent="0.2">
      <c r="A318" s="22"/>
      <c r="B318" s="22"/>
      <c r="C318" s="22"/>
      <c r="D318" s="22"/>
      <c r="E318" s="22"/>
      <c r="F318" s="22"/>
      <c r="N318" s="1"/>
      <c r="S318" s="17"/>
      <c r="T318" s="17"/>
      <c r="U318" s="17"/>
      <c r="V318" s="17"/>
      <c r="W318" s="17"/>
      <c r="X318" s="6"/>
    </row>
    <row r="319" spans="1:37" ht="12.75" customHeight="1" x14ac:dyDescent="0.2">
      <c r="A319" s="22"/>
      <c r="B319" s="22" t="s">
        <v>169</v>
      </c>
      <c r="C319" s="22" t="s">
        <v>248</v>
      </c>
      <c r="D319" s="22" t="s">
        <v>283</v>
      </c>
      <c r="E319" s="22" t="s">
        <v>106</v>
      </c>
      <c r="F319" s="22" t="s">
        <v>284</v>
      </c>
      <c r="N319" s="1"/>
      <c r="S319" s="17"/>
      <c r="T319" s="17"/>
      <c r="U319" s="17"/>
      <c r="V319" s="17"/>
      <c r="W319" s="17"/>
      <c r="X319" s="6"/>
      <c r="Y319" s="33">
        <v>1</v>
      </c>
      <c r="Z319" s="33">
        <v>6</v>
      </c>
      <c r="AA319" s="33">
        <v>15</v>
      </c>
    </row>
    <row r="320" spans="1:37" s="2" customFormat="1" ht="12.75" customHeight="1" x14ac:dyDescent="0.2">
      <c r="A320" s="22"/>
      <c r="B320" s="22" t="s">
        <v>169</v>
      </c>
      <c r="C320" s="22" t="s">
        <v>248</v>
      </c>
      <c r="D320" s="22" t="s">
        <v>283</v>
      </c>
      <c r="E320" s="22"/>
      <c r="F320" s="22" t="s">
        <v>285</v>
      </c>
      <c r="G320" s="1"/>
      <c r="H320" s="1">
        <v>3</v>
      </c>
      <c r="I320" s="1">
        <v>2</v>
      </c>
      <c r="J320" s="1">
        <v>3</v>
      </c>
      <c r="K320" s="1">
        <v>1</v>
      </c>
      <c r="L320" s="1"/>
      <c r="M320" s="1">
        <v>1</v>
      </c>
      <c r="N320" s="1">
        <v>1</v>
      </c>
      <c r="O320" s="33">
        <v>2</v>
      </c>
      <c r="P320" s="33">
        <v>2</v>
      </c>
      <c r="Q320" s="33">
        <v>4</v>
      </c>
      <c r="R320" s="33">
        <v>1</v>
      </c>
      <c r="S320" s="17">
        <v>1</v>
      </c>
      <c r="T320" s="17">
        <v>4</v>
      </c>
      <c r="U320" s="17">
        <v>2</v>
      </c>
      <c r="V320" s="17">
        <v>1</v>
      </c>
      <c r="W320" s="17">
        <v>2</v>
      </c>
      <c r="X320" s="6">
        <v>4</v>
      </c>
      <c r="Y320" s="33">
        <v>153</v>
      </c>
      <c r="Z320" s="33">
        <v>224</v>
      </c>
      <c r="AA320" s="33">
        <f>255-2</f>
        <v>253</v>
      </c>
      <c r="AB320" s="33"/>
      <c r="AC320" s="33"/>
      <c r="AD320" s="33"/>
      <c r="AE320" s="33"/>
      <c r="AF320" s="33"/>
      <c r="AJ320" s="1"/>
      <c r="AK320" s="1"/>
    </row>
    <row r="321" spans="1:37" ht="12.75" customHeight="1" x14ac:dyDescent="0.2">
      <c r="A321" s="22"/>
      <c r="B321" s="22" t="s">
        <v>169</v>
      </c>
      <c r="C321" s="22" t="s">
        <v>248</v>
      </c>
      <c r="D321" s="22" t="s">
        <v>286</v>
      </c>
      <c r="E321" s="22"/>
      <c r="F321" s="22" t="s">
        <v>287</v>
      </c>
      <c r="H321" s="1">
        <v>10</v>
      </c>
      <c r="I321" s="1">
        <v>5</v>
      </c>
      <c r="J321" s="1">
        <v>3</v>
      </c>
      <c r="K321" s="1">
        <v>6</v>
      </c>
      <c r="L321" s="1">
        <v>5</v>
      </c>
      <c r="M321" s="1">
        <v>1</v>
      </c>
      <c r="N321" s="1">
        <v>5</v>
      </c>
      <c r="O321" s="33">
        <v>7</v>
      </c>
      <c r="P321" s="33">
        <v>4</v>
      </c>
      <c r="Q321" s="33">
        <v>11</v>
      </c>
      <c r="R321" s="33">
        <v>12</v>
      </c>
      <c r="S321" s="17">
        <v>14</v>
      </c>
      <c r="T321" s="17">
        <v>11</v>
      </c>
      <c r="U321" s="17">
        <v>10</v>
      </c>
      <c r="V321" s="17">
        <v>8</v>
      </c>
      <c r="W321" s="17">
        <v>7</v>
      </c>
      <c r="X321" s="6">
        <v>4</v>
      </c>
      <c r="Y321" s="33">
        <v>6</v>
      </c>
      <c r="Z321" s="33">
        <v>17</v>
      </c>
      <c r="AA321" s="33">
        <v>22</v>
      </c>
      <c r="AJ321" s="2"/>
      <c r="AK321" s="2"/>
    </row>
    <row r="322" spans="1:37" ht="12.75" customHeight="1" x14ac:dyDescent="0.2">
      <c r="A322" s="22"/>
      <c r="B322" s="22" t="s">
        <v>169</v>
      </c>
      <c r="C322" s="22" t="s">
        <v>248</v>
      </c>
      <c r="D322" s="22" t="s">
        <v>288</v>
      </c>
      <c r="E322" s="22"/>
      <c r="F322" s="22" t="s">
        <v>289</v>
      </c>
      <c r="I322" s="1">
        <v>5</v>
      </c>
      <c r="J322" s="1">
        <v>4</v>
      </c>
      <c r="K322" s="1">
        <v>1</v>
      </c>
      <c r="L322" s="1">
        <v>3</v>
      </c>
      <c r="M322" s="1">
        <v>1</v>
      </c>
      <c r="N322" s="1"/>
      <c r="Q322" s="33">
        <v>1</v>
      </c>
      <c r="R322" s="33">
        <v>1</v>
      </c>
      <c r="S322" s="17">
        <v>2</v>
      </c>
      <c r="T322" s="17">
        <v>1</v>
      </c>
      <c r="U322" s="17">
        <v>1</v>
      </c>
      <c r="V322" s="17"/>
      <c r="W322" s="17"/>
      <c r="X322" s="6">
        <v>1</v>
      </c>
      <c r="Y322" s="20"/>
    </row>
    <row r="323" spans="1:37" ht="12.75" customHeight="1" x14ac:dyDescent="0.2">
      <c r="A323" s="22"/>
      <c r="B323" s="22" t="s">
        <v>169</v>
      </c>
      <c r="C323" s="22" t="s">
        <v>248</v>
      </c>
      <c r="D323" s="22" t="s">
        <v>290</v>
      </c>
      <c r="E323" s="22"/>
      <c r="F323" s="22" t="s">
        <v>291</v>
      </c>
      <c r="H323" s="1">
        <v>71</v>
      </c>
      <c r="I323" s="1">
        <v>78</v>
      </c>
      <c r="J323" s="1">
        <v>66</v>
      </c>
      <c r="K323" s="1">
        <v>81</v>
      </c>
      <c r="L323" s="1">
        <v>63</v>
      </c>
      <c r="M323" s="1">
        <v>45</v>
      </c>
      <c r="N323" s="1">
        <v>43</v>
      </c>
      <c r="O323" s="33">
        <v>48</v>
      </c>
      <c r="P323" s="33">
        <v>56</v>
      </c>
      <c r="Q323" s="33">
        <v>51</v>
      </c>
      <c r="R323" s="33">
        <v>42</v>
      </c>
      <c r="S323" s="17">
        <v>67</v>
      </c>
      <c r="T323" s="17">
        <v>79</v>
      </c>
      <c r="U323" s="17">
        <v>101</v>
      </c>
      <c r="V323" s="17">
        <v>126</v>
      </c>
      <c r="W323" s="17">
        <v>119</v>
      </c>
      <c r="X323" s="6">
        <v>106</v>
      </c>
      <c r="Y323" s="20">
        <v>55</v>
      </c>
      <c r="Z323" s="20">
        <v>25</v>
      </c>
    </row>
    <row r="324" spans="1:37" ht="12.75" customHeight="1" thickBot="1" x14ac:dyDescent="0.25">
      <c r="A324" s="22"/>
      <c r="B324" s="22" t="s">
        <v>169</v>
      </c>
      <c r="C324" s="22" t="s">
        <v>248</v>
      </c>
      <c r="D324" s="22" t="s">
        <v>292</v>
      </c>
      <c r="E324" s="22"/>
      <c r="F324" s="1" t="s">
        <v>293</v>
      </c>
      <c r="M324" s="40"/>
      <c r="N324" s="40"/>
      <c r="R324" s="33">
        <v>3</v>
      </c>
      <c r="S324" s="17">
        <v>2</v>
      </c>
      <c r="T324" s="17"/>
      <c r="U324" s="17"/>
      <c r="V324" s="17"/>
      <c r="W324" s="17"/>
      <c r="X324" s="6"/>
      <c r="Y324" s="20"/>
      <c r="Z324" s="20"/>
    </row>
    <row r="325" spans="1:37" ht="12.75" customHeight="1" thickTop="1" x14ac:dyDescent="0.2">
      <c r="A325" s="22"/>
      <c r="B325" s="22"/>
      <c r="C325" s="22" t="s">
        <v>248</v>
      </c>
      <c r="D325" s="25"/>
      <c r="E325" s="25"/>
      <c r="F325" s="24" t="s">
        <v>294</v>
      </c>
      <c r="H325" s="11">
        <f t="shared" ref="H325:P325" si="143">SUM(H319:H324)</f>
        <v>84</v>
      </c>
      <c r="I325" s="11">
        <f t="shared" ref="I325" si="144">SUM(I319:I324)</f>
        <v>90</v>
      </c>
      <c r="J325" s="11">
        <f t="shared" ref="J325" si="145">SUM(J319:J324)</f>
        <v>76</v>
      </c>
      <c r="K325" s="11">
        <f t="shared" ref="K325" si="146">SUM(K319:K324)</f>
        <v>89</v>
      </c>
      <c r="L325" s="11">
        <f t="shared" si="143"/>
        <v>71</v>
      </c>
      <c r="M325" s="11">
        <f t="shared" si="143"/>
        <v>48</v>
      </c>
      <c r="N325" s="11">
        <f t="shared" si="143"/>
        <v>49</v>
      </c>
      <c r="O325" s="11">
        <f t="shared" si="143"/>
        <v>57</v>
      </c>
      <c r="P325" s="11">
        <f t="shared" si="143"/>
        <v>62</v>
      </c>
      <c r="Q325" s="11">
        <f t="shared" ref="Q325" si="147">SUM(Q318:Q324)</f>
        <v>67</v>
      </c>
      <c r="R325" s="11">
        <f t="shared" ref="R325" si="148">SUM(R318:R324)</f>
        <v>59</v>
      </c>
      <c r="S325" s="11">
        <f t="shared" ref="S325:AA325" si="149">SUM(S318:S324)</f>
        <v>86</v>
      </c>
      <c r="T325" s="11">
        <f t="shared" si="149"/>
        <v>95</v>
      </c>
      <c r="U325" s="11">
        <f t="shared" si="149"/>
        <v>114</v>
      </c>
      <c r="V325" s="11">
        <f t="shared" si="149"/>
        <v>135</v>
      </c>
      <c r="W325" s="11">
        <f t="shared" si="149"/>
        <v>128</v>
      </c>
      <c r="X325" s="11">
        <f t="shared" si="149"/>
        <v>115</v>
      </c>
      <c r="Y325" s="11">
        <f t="shared" si="149"/>
        <v>215</v>
      </c>
      <c r="Z325" s="11">
        <f t="shared" si="149"/>
        <v>272</v>
      </c>
      <c r="AA325" s="11">
        <f t="shared" si="149"/>
        <v>290</v>
      </c>
    </row>
    <row r="326" spans="1:37" s="2" customFormat="1" ht="12.75" customHeight="1" x14ac:dyDescent="0.2">
      <c r="A326" s="22"/>
      <c r="B326" s="22"/>
      <c r="C326" s="22"/>
      <c r="D326" s="22"/>
      <c r="E326" s="22"/>
      <c r="F326" s="22"/>
      <c r="G326" s="1"/>
      <c r="H326" s="1"/>
      <c r="I326" s="1"/>
      <c r="J326" s="1"/>
      <c r="K326" s="1"/>
      <c r="L326" s="1"/>
      <c r="M326" s="1"/>
      <c r="N326" s="1"/>
      <c r="O326" s="33"/>
      <c r="P326" s="33"/>
      <c r="Q326" s="33"/>
      <c r="R326" s="33"/>
      <c r="S326" s="17"/>
      <c r="T326" s="17"/>
      <c r="U326" s="17"/>
      <c r="V326" s="17"/>
      <c r="W326" s="17"/>
      <c r="X326" s="6"/>
      <c r="Y326" s="33"/>
      <c r="Z326" s="33"/>
      <c r="AA326" s="33"/>
      <c r="AB326" s="33"/>
      <c r="AC326" s="33"/>
      <c r="AD326" s="33"/>
      <c r="AE326" s="33"/>
      <c r="AF326" s="33"/>
      <c r="AJ326" s="1"/>
      <c r="AK326" s="1"/>
    </row>
    <row r="327" spans="1:37" s="2" customFormat="1" ht="12.75" customHeight="1" x14ac:dyDescent="0.2">
      <c r="A327" s="22"/>
      <c r="B327" s="22" t="s">
        <v>169</v>
      </c>
      <c r="C327" s="22" t="s">
        <v>248</v>
      </c>
      <c r="D327" s="22" t="s">
        <v>434</v>
      </c>
      <c r="E327" s="22"/>
      <c r="F327" s="22" t="s">
        <v>437</v>
      </c>
      <c r="G327" s="1"/>
      <c r="H327" s="1"/>
      <c r="I327" s="1">
        <v>1</v>
      </c>
      <c r="J327" s="1">
        <v>2</v>
      </c>
      <c r="K327" s="1"/>
      <c r="L327" s="1"/>
      <c r="M327" s="1"/>
      <c r="N327" s="1"/>
      <c r="O327" s="33"/>
      <c r="P327" s="33"/>
      <c r="Q327" s="33"/>
      <c r="R327" s="33"/>
      <c r="S327" s="17"/>
      <c r="T327" s="17"/>
      <c r="U327" s="17"/>
      <c r="V327" s="17"/>
      <c r="W327" s="17"/>
      <c r="X327" s="6"/>
      <c r="Y327" s="33"/>
      <c r="Z327" s="33"/>
      <c r="AA327" s="33"/>
      <c r="AB327" s="33"/>
      <c r="AC327" s="33"/>
      <c r="AD327" s="33"/>
      <c r="AE327" s="33"/>
      <c r="AF327" s="33"/>
      <c r="AJ327" s="1"/>
      <c r="AK327" s="1"/>
    </row>
    <row r="328" spans="1:37" s="2" customFormat="1" ht="12.75" customHeight="1" x14ac:dyDescent="0.2">
      <c r="A328" s="22"/>
      <c r="B328" s="22"/>
      <c r="C328" s="22"/>
      <c r="D328" s="22"/>
      <c r="E328" s="22"/>
      <c r="F328" s="22"/>
      <c r="G328" s="1"/>
      <c r="H328" s="1"/>
      <c r="I328" s="1"/>
      <c r="J328" s="1"/>
      <c r="K328" s="1"/>
      <c r="L328" s="1"/>
      <c r="M328" s="1"/>
      <c r="N328" s="1"/>
      <c r="O328" s="33"/>
      <c r="P328" s="33"/>
      <c r="Q328" s="33"/>
      <c r="R328" s="33"/>
      <c r="S328" s="17"/>
      <c r="T328" s="17"/>
      <c r="U328" s="17"/>
      <c r="V328" s="17"/>
      <c r="W328" s="17"/>
      <c r="X328" s="6"/>
      <c r="Y328" s="33"/>
      <c r="Z328" s="33"/>
      <c r="AA328" s="33"/>
      <c r="AB328" s="33"/>
      <c r="AC328" s="33"/>
      <c r="AD328" s="33"/>
      <c r="AE328" s="33"/>
      <c r="AF328" s="33"/>
      <c r="AJ328" s="1"/>
      <c r="AK328" s="1"/>
    </row>
    <row r="329" spans="1:37" ht="12.75" customHeight="1" x14ac:dyDescent="0.2">
      <c r="A329" s="22"/>
      <c r="B329" s="22" t="s">
        <v>169</v>
      </c>
      <c r="C329" s="22" t="s">
        <v>257</v>
      </c>
      <c r="D329" s="22" t="s">
        <v>295</v>
      </c>
      <c r="E329" s="22" t="s">
        <v>106</v>
      </c>
      <c r="F329" s="22" t="s">
        <v>296</v>
      </c>
      <c r="H329" s="1">
        <v>5</v>
      </c>
      <c r="I329" s="1">
        <v>10</v>
      </c>
      <c r="J329" s="1">
        <v>21</v>
      </c>
      <c r="K329" s="1">
        <v>3</v>
      </c>
      <c r="L329" s="1">
        <v>4</v>
      </c>
      <c r="M329" s="1">
        <v>3</v>
      </c>
      <c r="N329" s="1">
        <v>4</v>
      </c>
      <c r="O329" s="33">
        <v>12</v>
      </c>
      <c r="P329" s="33">
        <v>6</v>
      </c>
      <c r="Q329" s="33">
        <v>8</v>
      </c>
      <c r="R329" s="33">
        <v>14</v>
      </c>
      <c r="S329" s="20">
        <v>12</v>
      </c>
      <c r="T329" s="20">
        <v>14</v>
      </c>
      <c r="U329" s="20">
        <v>10</v>
      </c>
      <c r="V329" s="20">
        <v>6</v>
      </c>
      <c r="W329" s="20"/>
      <c r="X329" s="6"/>
      <c r="AJ329" s="2"/>
      <c r="AK329" s="2"/>
    </row>
    <row r="330" spans="1:37" s="2" customFormat="1" ht="12.75" customHeight="1" x14ac:dyDescent="0.2">
      <c r="A330" s="22"/>
      <c r="B330" s="22" t="s">
        <v>169</v>
      </c>
      <c r="C330" s="22" t="s">
        <v>257</v>
      </c>
      <c r="D330" s="22" t="s">
        <v>295</v>
      </c>
      <c r="E330" s="22"/>
      <c r="F330" s="22" t="s">
        <v>296</v>
      </c>
      <c r="G330" s="1"/>
      <c r="H330" s="1">
        <v>8</v>
      </c>
      <c r="I330" s="1">
        <v>23</v>
      </c>
      <c r="J330" s="1">
        <v>15</v>
      </c>
      <c r="K330" s="1">
        <v>11</v>
      </c>
      <c r="L330" s="1">
        <v>13</v>
      </c>
      <c r="M330" s="1">
        <v>26</v>
      </c>
      <c r="N330" s="1">
        <v>37</v>
      </c>
      <c r="O330" s="33">
        <v>35</v>
      </c>
      <c r="P330" s="33">
        <v>48</v>
      </c>
      <c r="Q330" s="33">
        <v>59</v>
      </c>
      <c r="R330" s="33">
        <v>59</v>
      </c>
      <c r="S330" s="20">
        <v>63</v>
      </c>
      <c r="T330" s="20">
        <v>47</v>
      </c>
      <c r="U330" s="20">
        <v>49</v>
      </c>
      <c r="V330" s="20">
        <v>51</v>
      </c>
      <c r="W330" s="20">
        <v>57</v>
      </c>
      <c r="X330" s="6">
        <v>70</v>
      </c>
      <c r="Y330" s="33">
        <v>72</v>
      </c>
      <c r="Z330" s="33">
        <v>59</v>
      </c>
      <c r="AA330" s="33">
        <v>61</v>
      </c>
      <c r="AB330" s="33"/>
      <c r="AC330" s="33"/>
      <c r="AD330" s="33"/>
      <c r="AE330" s="33"/>
      <c r="AF330" s="33"/>
      <c r="AJ330" s="1"/>
      <c r="AK330" s="1"/>
    </row>
    <row r="331" spans="1:37" ht="12.75" customHeight="1" x14ac:dyDescent="0.2">
      <c r="A331" s="22"/>
      <c r="B331" s="22" t="s">
        <v>169</v>
      </c>
      <c r="C331" s="22" t="s">
        <v>257</v>
      </c>
      <c r="D331" s="22" t="s">
        <v>297</v>
      </c>
      <c r="E331" s="22" t="s">
        <v>106</v>
      </c>
      <c r="F331" s="22" t="s">
        <v>298</v>
      </c>
      <c r="H331" s="1">
        <v>6</v>
      </c>
      <c r="I331" s="1">
        <v>2</v>
      </c>
      <c r="K331" s="1">
        <v>4</v>
      </c>
      <c r="L331" s="1">
        <v>1</v>
      </c>
      <c r="M331" s="1">
        <v>1</v>
      </c>
      <c r="N331" s="1">
        <v>1</v>
      </c>
      <c r="O331" s="33">
        <v>2</v>
      </c>
      <c r="P331" s="33">
        <v>3</v>
      </c>
      <c r="S331" s="20"/>
      <c r="T331" s="20"/>
      <c r="U331" s="20"/>
      <c r="V331" s="20"/>
      <c r="W331" s="20"/>
      <c r="X331" s="6"/>
      <c r="AJ331" s="2"/>
      <c r="AK331" s="2"/>
    </row>
    <row r="332" spans="1:37" s="2" customFormat="1" ht="12.75" customHeight="1" x14ac:dyDescent="0.2">
      <c r="A332" s="22"/>
      <c r="B332" s="22" t="s">
        <v>169</v>
      </c>
      <c r="C332" s="22" t="s">
        <v>257</v>
      </c>
      <c r="D332" s="22" t="s">
        <v>297</v>
      </c>
      <c r="E332" s="22"/>
      <c r="F332" s="22" t="s">
        <v>298</v>
      </c>
      <c r="G332" s="1"/>
      <c r="H332" s="1">
        <v>3</v>
      </c>
      <c r="I332" s="1">
        <v>5</v>
      </c>
      <c r="J332" s="1">
        <v>5</v>
      </c>
      <c r="K332" s="1">
        <v>5</v>
      </c>
      <c r="L332" s="1">
        <v>6</v>
      </c>
      <c r="M332" s="1">
        <v>5</v>
      </c>
      <c r="N332" s="1">
        <v>9</v>
      </c>
      <c r="O332" s="33">
        <v>9</v>
      </c>
      <c r="P332" s="33">
        <v>1</v>
      </c>
      <c r="Q332" s="33"/>
      <c r="R332" s="33"/>
      <c r="S332" s="20"/>
      <c r="T332" s="20"/>
      <c r="U332" s="20"/>
      <c r="V332" s="20"/>
      <c r="W332" s="20"/>
      <c r="X332" s="6"/>
      <c r="Y332" s="33"/>
      <c r="Z332" s="33"/>
      <c r="AA332" s="33"/>
      <c r="AB332" s="33"/>
      <c r="AC332" s="33"/>
      <c r="AD332" s="33"/>
      <c r="AE332" s="33"/>
      <c r="AF332" s="33"/>
      <c r="AJ332" s="1"/>
      <c r="AK332" s="1"/>
    </row>
    <row r="333" spans="1:37" ht="12.75" customHeight="1" x14ac:dyDescent="0.2">
      <c r="A333" s="22"/>
      <c r="B333" s="22"/>
      <c r="C333" s="22"/>
      <c r="D333" s="22"/>
      <c r="E333" s="22"/>
      <c r="F333" s="22"/>
      <c r="N333" s="1"/>
      <c r="S333" s="20"/>
      <c r="T333" s="20"/>
      <c r="U333" s="20"/>
      <c r="V333" s="20"/>
      <c r="W333" s="20"/>
      <c r="X333" s="6"/>
      <c r="AJ333" s="2"/>
      <c r="AK333" s="2"/>
    </row>
    <row r="334" spans="1:37" ht="12.75" customHeight="1" x14ac:dyDescent="0.2">
      <c r="A334" s="22"/>
      <c r="B334" s="22" t="s">
        <v>299</v>
      </c>
      <c r="C334" s="22" t="s">
        <v>257</v>
      </c>
      <c r="D334" s="7" t="s">
        <v>418</v>
      </c>
      <c r="E334" s="22" t="s">
        <v>106</v>
      </c>
      <c r="F334" s="7" t="s">
        <v>303</v>
      </c>
      <c r="H334" s="1">
        <v>71</v>
      </c>
      <c r="I334" s="1">
        <v>37</v>
      </c>
      <c r="J334" s="1">
        <v>35</v>
      </c>
      <c r="K334" s="1">
        <v>9</v>
      </c>
      <c r="L334" s="1">
        <v>4</v>
      </c>
      <c r="M334" s="1">
        <v>1</v>
      </c>
      <c r="N334" s="1">
        <v>1</v>
      </c>
      <c r="Q334" s="33">
        <v>5</v>
      </c>
      <c r="R334" s="33">
        <v>7</v>
      </c>
      <c r="S334" s="18">
        <v>5</v>
      </c>
      <c r="T334" s="33">
        <v>12</v>
      </c>
      <c r="U334" s="33">
        <v>5</v>
      </c>
      <c r="V334" s="33">
        <v>3</v>
      </c>
      <c r="W334" s="33">
        <v>4</v>
      </c>
      <c r="X334" s="6">
        <v>1</v>
      </c>
      <c r="Y334" s="33">
        <v>2</v>
      </c>
      <c r="Z334" s="33">
        <v>1</v>
      </c>
      <c r="AA334" s="33">
        <v>5</v>
      </c>
      <c r="AC334" s="33" t="s">
        <v>302</v>
      </c>
    </row>
    <row r="335" spans="1:37" ht="12.75" customHeight="1" x14ac:dyDescent="0.2">
      <c r="A335" s="22"/>
      <c r="B335" s="22" t="s">
        <v>299</v>
      </c>
      <c r="C335" s="22" t="s">
        <v>257</v>
      </c>
      <c r="D335" s="7" t="s">
        <v>418</v>
      </c>
      <c r="E335" s="22"/>
      <c r="F335" s="7" t="s">
        <v>303</v>
      </c>
      <c r="H335" s="1">
        <v>141</v>
      </c>
      <c r="I335" s="1">
        <v>107</v>
      </c>
      <c r="J335" s="1">
        <v>47</v>
      </c>
      <c r="K335" s="1">
        <v>31</v>
      </c>
      <c r="L335" s="1">
        <v>16</v>
      </c>
      <c r="M335" s="1">
        <v>1</v>
      </c>
      <c r="N335" s="1">
        <v>2</v>
      </c>
      <c r="O335" s="33">
        <v>5</v>
      </c>
      <c r="P335" s="33">
        <v>9</v>
      </c>
      <c r="Q335" s="33">
        <v>13</v>
      </c>
      <c r="R335" s="33">
        <v>16</v>
      </c>
      <c r="S335" s="17">
        <v>12</v>
      </c>
      <c r="T335" s="17">
        <v>8</v>
      </c>
      <c r="U335" s="17">
        <v>7</v>
      </c>
      <c r="V335" s="17">
        <v>10</v>
      </c>
      <c r="W335" s="17">
        <v>5</v>
      </c>
      <c r="X335" s="6">
        <v>7</v>
      </c>
      <c r="Y335" s="33">
        <v>6</v>
      </c>
      <c r="Z335" s="33">
        <v>12</v>
      </c>
      <c r="AA335" s="33">
        <f>77+1</f>
        <v>78</v>
      </c>
      <c r="AC335" s="33" t="s">
        <v>302</v>
      </c>
    </row>
    <row r="336" spans="1:37" ht="12.75" customHeight="1" x14ac:dyDescent="0.2">
      <c r="A336" s="22"/>
      <c r="B336" s="22" t="s">
        <v>299</v>
      </c>
      <c r="C336" s="22" t="s">
        <v>257</v>
      </c>
      <c r="D336" s="7" t="s">
        <v>300</v>
      </c>
      <c r="E336" s="22" t="s">
        <v>106</v>
      </c>
      <c r="F336" s="7" t="s">
        <v>301</v>
      </c>
      <c r="M336" s="1">
        <v>2</v>
      </c>
      <c r="N336" s="1">
        <v>2</v>
      </c>
      <c r="O336" s="33">
        <v>2</v>
      </c>
      <c r="P336" s="33">
        <v>4</v>
      </c>
      <c r="Q336" s="33">
        <v>2</v>
      </c>
      <c r="R336" s="33">
        <v>5</v>
      </c>
      <c r="S336" s="33">
        <v>6</v>
      </c>
      <c r="T336" s="33">
        <v>13</v>
      </c>
      <c r="U336" s="33">
        <v>8</v>
      </c>
      <c r="V336" s="33">
        <v>9</v>
      </c>
      <c r="W336" s="33">
        <v>7</v>
      </c>
      <c r="X336" s="6">
        <v>6</v>
      </c>
      <c r="Y336" s="33">
        <v>3</v>
      </c>
      <c r="Z336" s="33">
        <v>3</v>
      </c>
      <c r="AA336" s="33">
        <v>2</v>
      </c>
    </row>
    <row r="337" spans="1:37" ht="12.75" customHeight="1" x14ac:dyDescent="0.2">
      <c r="A337" s="22"/>
      <c r="B337" s="22" t="s">
        <v>299</v>
      </c>
      <c r="C337" s="22" t="s">
        <v>257</v>
      </c>
      <c r="D337" s="7" t="s">
        <v>300</v>
      </c>
      <c r="E337" s="22"/>
      <c r="F337" s="7" t="s">
        <v>301</v>
      </c>
      <c r="L337" s="1">
        <v>4</v>
      </c>
      <c r="M337" s="1">
        <v>5</v>
      </c>
      <c r="N337" s="1">
        <v>10</v>
      </c>
      <c r="O337" s="33">
        <v>14</v>
      </c>
      <c r="P337" s="33">
        <v>18</v>
      </c>
      <c r="Q337" s="33">
        <v>19</v>
      </c>
      <c r="R337" s="33">
        <v>20</v>
      </c>
      <c r="S337" s="17">
        <v>27</v>
      </c>
      <c r="T337" s="17">
        <v>39</v>
      </c>
      <c r="U337" s="17">
        <v>41</v>
      </c>
      <c r="V337" s="17">
        <v>23</v>
      </c>
      <c r="W337" s="17">
        <v>15</v>
      </c>
      <c r="X337" s="6">
        <v>17</v>
      </c>
      <c r="Y337" s="33">
        <v>24</v>
      </c>
      <c r="Z337" s="33">
        <v>31</v>
      </c>
      <c r="AA337" s="33">
        <v>37</v>
      </c>
    </row>
    <row r="338" spans="1:37" ht="12.75" customHeight="1" x14ac:dyDescent="0.2">
      <c r="A338" s="22"/>
      <c r="B338" s="22" t="s">
        <v>299</v>
      </c>
      <c r="C338" s="22" t="s">
        <v>257</v>
      </c>
      <c r="D338" s="7" t="s">
        <v>304</v>
      </c>
      <c r="E338" s="22" t="s">
        <v>106</v>
      </c>
      <c r="F338" s="7" t="s">
        <v>305</v>
      </c>
      <c r="L338" s="1">
        <v>1</v>
      </c>
      <c r="M338" s="1">
        <v>10</v>
      </c>
      <c r="N338" s="1">
        <v>15</v>
      </c>
      <c r="O338" s="33">
        <v>18</v>
      </c>
      <c r="P338" s="33">
        <v>8</v>
      </c>
      <c r="Q338" s="33">
        <v>20</v>
      </c>
      <c r="R338" s="33">
        <v>23</v>
      </c>
      <c r="S338" s="33">
        <v>31</v>
      </c>
      <c r="T338" s="33">
        <v>40</v>
      </c>
      <c r="U338" s="18">
        <v>33</v>
      </c>
      <c r="V338" s="18">
        <v>28</v>
      </c>
      <c r="W338" s="18">
        <v>35</v>
      </c>
      <c r="X338" s="6">
        <v>35</v>
      </c>
      <c r="Y338" s="33">
        <v>21</v>
      </c>
      <c r="Z338" s="33">
        <v>39</v>
      </c>
      <c r="AA338" s="33">
        <v>49</v>
      </c>
    </row>
    <row r="339" spans="1:37" ht="12.75" customHeight="1" thickBot="1" x14ac:dyDescent="0.25">
      <c r="A339" s="22"/>
      <c r="B339" s="22" t="s">
        <v>299</v>
      </c>
      <c r="C339" s="22" t="s">
        <v>257</v>
      </c>
      <c r="D339" s="7" t="s">
        <v>304</v>
      </c>
      <c r="E339" s="22"/>
      <c r="F339" s="7" t="s">
        <v>305</v>
      </c>
      <c r="J339" s="1">
        <v>1</v>
      </c>
      <c r="K339" s="1">
        <v>1</v>
      </c>
      <c r="L339" s="1">
        <v>12</v>
      </c>
      <c r="M339" s="1">
        <v>27</v>
      </c>
      <c r="N339" s="1">
        <v>35</v>
      </c>
      <c r="O339" s="33">
        <v>36</v>
      </c>
      <c r="P339" s="33">
        <v>37</v>
      </c>
      <c r="Q339" s="33">
        <v>37</v>
      </c>
      <c r="R339" s="33">
        <v>57</v>
      </c>
      <c r="S339" s="17">
        <v>86</v>
      </c>
      <c r="T339" s="17">
        <v>103</v>
      </c>
      <c r="U339" s="17">
        <v>110</v>
      </c>
      <c r="V339" s="17">
        <v>95</v>
      </c>
      <c r="W339" s="17">
        <v>100</v>
      </c>
      <c r="X339" s="6">
        <v>100</v>
      </c>
      <c r="Y339" s="33">
        <v>165</v>
      </c>
      <c r="Z339" s="33">
        <v>208</v>
      </c>
      <c r="AA339" s="33">
        <f>205+1</f>
        <v>206</v>
      </c>
    </row>
    <row r="340" spans="1:37" ht="12.75" customHeight="1" thickTop="1" x14ac:dyDescent="0.2">
      <c r="A340" s="22"/>
      <c r="B340" s="21" t="s">
        <v>306</v>
      </c>
      <c r="C340" s="22" t="s">
        <v>257</v>
      </c>
      <c r="D340" s="25"/>
      <c r="E340" s="25"/>
      <c r="F340" s="24"/>
      <c r="H340" s="11">
        <f t="shared" ref="H340:M340" si="150">SUM(H334:H339)</f>
        <v>212</v>
      </c>
      <c r="I340" s="11">
        <f t="shared" si="150"/>
        <v>144</v>
      </c>
      <c r="J340" s="11">
        <f t="shared" si="150"/>
        <v>83</v>
      </c>
      <c r="K340" s="11">
        <f t="shared" si="150"/>
        <v>41</v>
      </c>
      <c r="L340" s="11">
        <f t="shared" si="150"/>
        <v>37</v>
      </c>
      <c r="M340" s="11">
        <f t="shared" si="150"/>
        <v>46</v>
      </c>
      <c r="N340" s="11">
        <f t="shared" ref="N340:AA340" si="151">SUM(N334:N339)</f>
        <v>65</v>
      </c>
      <c r="O340" s="11">
        <f t="shared" si="151"/>
        <v>75</v>
      </c>
      <c r="P340" s="11">
        <f t="shared" si="151"/>
        <v>76</v>
      </c>
      <c r="Q340" s="11">
        <f t="shared" si="151"/>
        <v>96</v>
      </c>
      <c r="R340" s="11">
        <f t="shared" si="151"/>
        <v>128</v>
      </c>
      <c r="S340" s="11">
        <f t="shared" si="151"/>
        <v>167</v>
      </c>
      <c r="T340" s="11">
        <f t="shared" si="151"/>
        <v>215</v>
      </c>
      <c r="U340" s="11">
        <f t="shared" si="151"/>
        <v>204</v>
      </c>
      <c r="V340" s="11">
        <f t="shared" si="151"/>
        <v>168</v>
      </c>
      <c r="W340" s="11">
        <f t="shared" si="151"/>
        <v>166</v>
      </c>
      <c r="X340" s="11">
        <f t="shared" si="151"/>
        <v>166</v>
      </c>
      <c r="Y340" s="11">
        <f t="shared" si="151"/>
        <v>221</v>
      </c>
      <c r="Z340" s="11">
        <f t="shared" si="151"/>
        <v>294</v>
      </c>
      <c r="AA340" s="11">
        <f t="shared" si="151"/>
        <v>377</v>
      </c>
    </row>
    <row r="341" spans="1:37" ht="12.75" customHeight="1" thickBot="1" x14ac:dyDescent="0.25">
      <c r="A341" s="22"/>
      <c r="B341" s="22"/>
      <c r="C341" s="22"/>
      <c r="D341" s="22"/>
      <c r="E341" s="22"/>
      <c r="F341" s="22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37" s="2" customFormat="1" ht="12.75" customHeight="1" thickTop="1" x14ac:dyDescent="0.2">
      <c r="A342" s="24" t="s">
        <v>307</v>
      </c>
      <c r="B342" s="28"/>
      <c r="C342" s="22"/>
      <c r="D342" s="24"/>
      <c r="E342" s="22"/>
      <c r="F342" s="23"/>
      <c r="G342" s="1"/>
      <c r="H342" s="37">
        <f t="shared" ref="H342:T342" si="152">SUM(H312:H324,H326:H339)</f>
        <v>329</v>
      </c>
      <c r="I342" s="37">
        <f t="shared" ref="I342" si="153">SUM(I312:I324,I326:I339)</f>
        <v>286</v>
      </c>
      <c r="J342" s="37">
        <f t="shared" ref="J342" si="154">SUM(J312:J324,J326:J339)</f>
        <v>216</v>
      </c>
      <c r="K342" s="37">
        <f t="shared" ref="K342" si="155">SUM(K312:K324,K326:K339)</f>
        <v>170</v>
      </c>
      <c r="L342" s="37">
        <f t="shared" si="152"/>
        <v>156</v>
      </c>
      <c r="M342" s="37">
        <f t="shared" si="152"/>
        <v>153</v>
      </c>
      <c r="N342" s="37">
        <f t="shared" si="152"/>
        <v>180</v>
      </c>
      <c r="O342" s="37">
        <f t="shared" si="152"/>
        <v>211</v>
      </c>
      <c r="P342" s="37">
        <f t="shared" si="152"/>
        <v>209</v>
      </c>
      <c r="Q342" s="37">
        <f t="shared" si="152"/>
        <v>252</v>
      </c>
      <c r="R342" s="37">
        <f t="shared" si="152"/>
        <v>295</v>
      </c>
      <c r="S342" s="37">
        <f t="shared" si="152"/>
        <v>397</v>
      </c>
      <c r="T342" s="37">
        <f t="shared" si="152"/>
        <v>472</v>
      </c>
      <c r="U342" s="37">
        <f t="shared" ref="U342:AA342" si="156">SUM(U312:U324,U326:U333,U340)</f>
        <v>469</v>
      </c>
      <c r="V342" s="37">
        <f t="shared" si="156"/>
        <v>440</v>
      </c>
      <c r="W342" s="37">
        <f t="shared" si="156"/>
        <v>455</v>
      </c>
      <c r="X342" s="37">
        <f t="shared" si="156"/>
        <v>475</v>
      </c>
      <c r="Y342" s="37">
        <f t="shared" si="156"/>
        <v>647</v>
      </c>
      <c r="Z342" s="37">
        <f t="shared" si="156"/>
        <v>760</v>
      </c>
      <c r="AA342" s="37">
        <f t="shared" si="156"/>
        <v>872</v>
      </c>
      <c r="AB342" s="33"/>
      <c r="AC342" s="33"/>
      <c r="AD342" s="33"/>
      <c r="AE342" s="33"/>
      <c r="AF342" s="33"/>
      <c r="AJ342" s="1"/>
      <c r="AK342" s="1"/>
    </row>
    <row r="343" spans="1:37" ht="12.75" customHeight="1" x14ac:dyDescent="0.2">
      <c r="A343" s="26"/>
      <c r="B343" s="23"/>
      <c r="C343" s="22"/>
      <c r="D343" s="26"/>
      <c r="E343" s="22"/>
      <c r="F343" s="23"/>
      <c r="N343" s="1"/>
      <c r="S343" s="36"/>
      <c r="T343" s="36"/>
      <c r="U343" s="36"/>
      <c r="V343" s="36"/>
      <c r="W343" s="36"/>
      <c r="X343" s="36"/>
      <c r="Y343" s="36"/>
      <c r="Z343" s="36"/>
      <c r="AA343" s="36"/>
      <c r="AJ343" s="2"/>
      <c r="AK343" s="2"/>
    </row>
    <row r="344" spans="1:37" ht="12.75" customHeight="1" x14ac:dyDescent="0.2">
      <c r="A344" s="23" t="s">
        <v>176</v>
      </c>
      <c r="B344" s="22"/>
      <c r="C344" s="22"/>
      <c r="D344" s="22"/>
      <c r="E344" s="22"/>
      <c r="F344" s="22"/>
      <c r="N344" s="1"/>
      <c r="S344" s="6"/>
      <c r="T344" s="6"/>
      <c r="U344" s="6"/>
      <c r="V344" s="6"/>
      <c r="W344" s="6"/>
      <c r="X344" s="6"/>
    </row>
    <row r="345" spans="1:37" ht="12.75" customHeight="1" x14ac:dyDescent="0.2">
      <c r="A345" s="23"/>
      <c r="B345" s="22" t="s">
        <v>177</v>
      </c>
      <c r="C345" s="22" t="s">
        <v>252</v>
      </c>
      <c r="D345" s="22" t="s">
        <v>308</v>
      </c>
      <c r="E345" s="22"/>
      <c r="F345" s="22" t="s">
        <v>309</v>
      </c>
      <c r="H345" s="1">
        <v>33</v>
      </c>
      <c r="I345" s="1">
        <v>38</v>
      </c>
      <c r="J345" s="1">
        <v>37</v>
      </c>
      <c r="K345" s="1">
        <v>36</v>
      </c>
      <c r="L345" s="1">
        <v>29</v>
      </c>
      <c r="M345" s="1">
        <v>26</v>
      </c>
      <c r="N345" s="1">
        <v>22</v>
      </c>
      <c r="O345" s="33">
        <v>23</v>
      </c>
      <c r="P345" s="33">
        <v>26</v>
      </c>
      <c r="Q345" s="33">
        <v>12</v>
      </c>
      <c r="S345" s="6"/>
      <c r="T345" s="6"/>
      <c r="U345" s="6"/>
      <c r="V345" s="6"/>
      <c r="W345" s="6"/>
      <c r="X345" s="6"/>
    </row>
    <row r="346" spans="1:37" ht="12.75" customHeight="1" x14ac:dyDescent="0.2">
      <c r="A346" s="23"/>
      <c r="B346" s="22"/>
      <c r="C346" s="22"/>
      <c r="D346" s="22"/>
      <c r="E346" s="22"/>
      <c r="F346" s="22"/>
      <c r="N346" s="1"/>
      <c r="S346" s="6"/>
      <c r="T346" s="6"/>
      <c r="U346" s="6"/>
      <c r="V346" s="6"/>
      <c r="W346" s="6"/>
      <c r="X346" s="6"/>
    </row>
    <row r="347" spans="1:37" ht="12.75" customHeight="1" x14ac:dyDescent="0.2">
      <c r="A347" s="22"/>
      <c r="B347" s="22" t="s">
        <v>182</v>
      </c>
      <c r="C347" s="22" t="s">
        <v>252</v>
      </c>
      <c r="D347" s="22" t="s">
        <v>183</v>
      </c>
      <c r="E347" s="22"/>
      <c r="F347" s="22" t="s">
        <v>184</v>
      </c>
      <c r="H347" s="1">
        <v>16</v>
      </c>
      <c r="I347" s="1">
        <v>18</v>
      </c>
      <c r="J347" s="1">
        <v>16</v>
      </c>
      <c r="K347" s="1">
        <v>18</v>
      </c>
      <c r="L347" s="1">
        <v>25</v>
      </c>
      <c r="M347" s="1">
        <v>26</v>
      </c>
      <c r="N347" s="1">
        <v>26</v>
      </c>
      <c r="O347" s="33">
        <v>20</v>
      </c>
      <c r="P347" s="33">
        <v>29</v>
      </c>
      <c r="Q347" s="33">
        <v>25</v>
      </c>
      <c r="R347" s="33">
        <v>21</v>
      </c>
      <c r="S347" s="17">
        <v>23</v>
      </c>
      <c r="T347" s="17">
        <v>20</v>
      </c>
      <c r="U347" s="17">
        <v>22</v>
      </c>
      <c r="V347" s="17">
        <v>14</v>
      </c>
      <c r="W347" s="17">
        <v>3</v>
      </c>
      <c r="X347" s="6"/>
    </row>
    <row r="348" spans="1:37" ht="12.75" customHeight="1" x14ac:dyDescent="0.2">
      <c r="A348" s="22"/>
      <c r="B348" s="22" t="s">
        <v>182</v>
      </c>
      <c r="C348" s="22" t="s">
        <v>257</v>
      </c>
      <c r="D348" s="22" t="s">
        <v>186</v>
      </c>
      <c r="E348" s="22" t="s">
        <v>106</v>
      </c>
      <c r="F348" s="22" t="s">
        <v>187</v>
      </c>
      <c r="G348" s="1" t="s">
        <v>26</v>
      </c>
      <c r="N348" s="1"/>
      <c r="X348" s="6"/>
    </row>
    <row r="349" spans="1:37" ht="12.75" customHeight="1" x14ac:dyDescent="0.2">
      <c r="A349" s="22"/>
      <c r="B349" s="22" t="s">
        <v>182</v>
      </c>
      <c r="C349" s="22" t="s">
        <v>257</v>
      </c>
      <c r="D349" s="22" t="s">
        <v>186</v>
      </c>
      <c r="E349" s="22"/>
      <c r="F349" s="22" t="s">
        <v>187</v>
      </c>
      <c r="G349" s="1" t="s">
        <v>26</v>
      </c>
      <c r="N349" s="1"/>
      <c r="O349" s="33">
        <v>1</v>
      </c>
      <c r="P349" s="33">
        <v>1</v>
      </c>
      <c r="Q349" s="33">
        <v>1</v>
      </c>
      <c r="R349" s="33">
        <v>6</v>
      </c>
      <c r="S349" s="17">
        <v>7</v>
      </c>
      <c r="T349" s="17">
        <v>7</v>
      </c>
      <c r="U349" s="17">
        <v>11</v>
      </c>
      <c r="V349" s="17">
        <v>15</v>
      </c>
      <c r="W349" s="17">
        <v>16</v>
      </c>
      <c r="X349" s="6">
        <v>13</v>
      </c>
      <c r="Y349" s="33">
        <v>9</v>
      </c>
      <c r="Z349" s="33">
        <v>16</v>
      </c>
      <c r="AA349" s="33">
        <v>38</v>
      </c>
    </row>
    <row r="350" spans="1:37" ht="12.75" customHeight="1" x14ac:dyDescent="0.2">
      <c r="A350" s="22"/>
      <c r="B350" s="22" t="s">
        <v>182</v>
      </c>
      <c r="C350" s="22" t="s">
        <v>257</v>
      </c>
      <c r="D350" s="22" t="s">
        <v>310</v>
      </c>
      <c r="E350" s="22"/>
      <c r="F350" s="22" t="s">
        <v>311</v>
      </c>
      <c r="G350" s="32" t="s">
        <v>26</v>
      </c>
      <c r="H350" s="32"/>
      <c r="I350" s="32"/>
      <c r="J350" s="32"/>
      <c r="K350" s="32"/>
      <c r="L350" s="32"/>
      <c r="N350" s="1"/>
      <c r="S350" s="17"/>
      <c r="T350" s="17"/>
      <c r="U350" s="17"/>
      <c r="V350" s="17"/>
      <c r="W350" s="17"/>
      <c r="X350" s="6"/>
    </row>
    <row r="351" spans="1:37" ht="12.75" customHeight="1" x14ac:dyDescent="0.2">
      <c r="A351" s="22"/>
      <c r="B351" s="22"/>
      <c r="C351" s="22"/>
      <c r="D351" s="22"/>
      <c r="E351" s="22"/>
      <c r="F351" s="22"/>
      <c r="N351" s="1"/>
      <c r="S351" s="17"/>
      <c r="T351" s="17"/>
      <c r="U351" s="17"/>
      <c r="V351" s="17"/>
      <c r="W351" s="17"/>
      <c r="X351" s="6"/>
    </row>
    <row r="352" spans="1:37" ht="12.75" customHeight="1" x14ac:dyDescent="0.2">
      <c r="A352" s="22"/>
      <c r="B352" s="22" t="s">
        <v>182</v>
      </c>
      <c r="C352" s="22" t="s">
        <v>280</v>
      </c>
      <c r="D352" s="22" t="s">
        <v>312</v>
      </c>
      <c r="E352" s="22"/>
      <c r="F352" s="22" t="s">
        <v>313</v>
      </c>
      <c r="H352" s="1">
        <v>9</v>
      </c>
      <c r="I352" s="1">
        <v>7</v>
      </c>
      <c r="J352" s="1">
        <v>7</v>
      </c>
      <c r="K352" s="1">
        <v>6</v>
      </c>
      <c r="L352" s="1">
        <v>5</v>
      </c>
      <c r="M352" s="1">
        <v>8</v>
      </c>
      <c r="N352" s="1">
        <v>5</v>
      </c>
      <c r="O352" s="33">
        <v>5</v>
      </c>
      <c r="P352" s="33">
        <v>3</v>
      </c>
      <c r="Q352" s="33">
        <v>6</v>
      </c>
      <c r="R352" s="33">
        <v>11</v>
      </c>
      <c r="S352" s="17">
        <v>14</v>
      </c>
      <c r="T352" s="17">
        <v>16</v>
      </c>
      <c r="U352" s="17">
        <v>25</v>
      </c>
      <c r="V352" s="17">
        <v>28</v>
      </c>
      <c r="W352" s="17">
        <v>28</v>
      </c>
      <c r="X352" s="6">
        <v>32</v>
      </c>
      <c r="Y352" s="20">
        <v>26</v>
      </c>
      <c r="Z352" s="20">
        <v>29</v>
      </c>
      <c r="AA352" s="20">
        <v>32</v>
      </c>
    </row>
    <row r="353" spans="1:37" s="2" customFormat="1" ht="12.75" customHeight="1" x14ac:dyDescent="0.2">
      <c r="A353" s="22"/>
      <c r="B353" s="22" t="s">
        <v>182</v>
      </c>
      <c r="C353" s="22" t="s">
        <v>280</v>
      </c>
      <c r="D353" s="22" t="s">
        <v>314</v>
      </c>
      <c r="E353" s="22"/>
      <c r="F353" s="22" t="s">
        <v>315</v>
      </c>
      <c r="G353" s="1"/>
      <c r="H353" s="1">
        <v>19</v>
      </c>
      <c r="I353" s="1">
        <v>9</v>
      </c>
      <c r="J353" s="1">
        <v>6</v>
      </c>
      <c r="K353" s="1">
        <v>1</v>
      </c>
      <c r="L353" s="1">
        <v>1</v>
      </c>
      <c r="M353" s="1">
        <v>7</v>
      </c>
      <c r="N353" s="1">
        <v>16</v>
      </c>
      <c r="O353" s="33">
        <v>18</v>
      </c>
      <c r="P353" s="33">
        <v>14</v>
      </c>
      <c r="Q353" s="33">
        <v>19</v>
      </c>
      <c r="R353" s="33">
        <v>11</v>
      </c>
      <c r="S353" s="17">
        <v>12</v>
      </c>
      <c r="T353" s="17">
        <v>7</v>
      </c>
      <c r="U353" s="17">
        <v>6</v>
      </c>
      <c r="V353" s="17">
        <v>5</v>
      </c>
      <c r="W353" s="17">
        <v>3</v>
      </c>
      <c r="X353" s="6">
        <v>2</v>
      </c>
      <c r="Y353" s="20">
        <v>1</v>
      </c>
      <c r="Z353" s="20">
        <v>2</v>
      </c>
      <c r="AA353" s="20">
        <v>3</v>
      </c>
      <c r="AB353" s="33"/>
      <c r="AC353" s="33"/>
      <c r="AD353" s="33"/>
      <c r="AE353" s="33"/>
      <c r="AF353" s="33"/>
      <c r="AJ353" s="1"/>
      <c r="AK353" s="1"/>
    </row>
    <row r="354" spans="1:37" ht="12.75" customHeight="1" thickBot="1" x14ac:dyDescent="0.25">
      <c r="A354" s="22"/>
      <c r="B354" s="22" t="s">
        <v>182</v>
      </c>
      <c r="C354" s="7" t="s">
        <v>280</v>
      </c>
      <c r="D354" s="22" t="s">
        <v>316</v>
      </c>
      <c r="E354" s="22"/>
      <c r="F354" s="22" t="s">
        <v>317</v>
      </c>
      <c r="H354" s="1">
        <v>22</v>
      </c>
      <c r="I354" s="1">
        <v>20</v>
      </c>
      <c r="J354" s="1">
        <v>14</v>
      </c>
      <c r="K354" s="1">
        <v>13</v>
      </c>
      <c r="L354" s="1">
        <v>15</v>
      </c>
      <c r="M354" s="40">
        <v>23</v>
      </c>
      <c r="N354" s="40">
        <v>38</v>
      </c>
      <c r="O354" s="33">
        <v>46</v>
      </c>
      <c r="P354" s="33">
        <v>63</v>
      </c>
      <c r="Q354" s="33">
        <v>79</v>
      </c>
      <c r="R354" s="33">
        <v>88</v>
      </c>
      <c r="S354" s="6">
        <v>90</v>
      </c>
      <c r="T354" s="6">
        <v>84</v>
      </c>
      <c r="U354" s="6">
        <v>70</v>
      </c>
      <c r="V354" s="6">
        <v>80</v>
      </c>
      <c r="W354" s="6">
        <v>81</v>
      </c>
      <c r="X354" s="6">
        <v>87</v>
      </c>
      <c r="Y354" s="6">
        <v>98</v>
      </c>
      <c r="Z354" s="6">
        <v>78</v>
      </c>
      <c r="AA354" s="6">
        <v>59</v>
      </c>
      <c r="AJ354" s="2"/>
      <c r="AK354" s="2"/>
    </row>
    <row r="355" spans="1:37" s="2" customFormat="1" ht="12.75" customHeight="1" thickTop="1" x14ac:dyDescent="0.2">
      <c r="A355" s="22"/>
      <c r="B355" s="22" t="s">
        <v>182</v>
      </c>
      <c r="C355" s="7" t="s">
        <v>280</v>
      </c>
      <c r="D355" s="22" t="s">
        <v>318</v>
      </c>
      <c r="E355" s="22"/>
      <c r="F355" s="26" t="s">
        <v>319</v>
      </c>
      <c r="G355" s="1"/>
      <c r="H355" s="11">
        <f t="shared" ref="H355:I355" si="157">SUM(H352:H354)</f>
        <v>50</v>
      </c>
      <c r="I355" s="11">
        <f t="shared" si="157"/>
        <v>36</v>
      </c>
      <c r="J355" s="11">
        <f t="shared" ref="J355" si="158">SUM(J352:J354)</f>
        <v>27</v>
      </c>
      <c r="K355" s="11">
        <f t="shared" ref="K355" si="159">SUM(K352:K354)</f>
        <v>20</v>
      </c>
      <c r="L355" s="11">
        <f t="shared" ref="L355:M355" si="160">SUM(L352:L354)</f>
        <v>21</v>
      </c>
      <c r="M355" s="11">
        <f t="shared" si="160"/>
        <v>38</v>
      </c>
      <c r="N355" s="11">
        <f t="shared" ref="N355:Q355" si="161">SUM(N352:N354)</f>
        <v>59</v>
      </c>
      <c r="O355" s="11">
        <f t="shared" si="161"/>
        <v>69</v>
      </c>
      <c r="P355" s="11">
        <f t="shared" si="161"/>
        <v>80</v>
      </c>
      <c r="Q355" s="11">
        <f t="shared" si="161"/>
        <v>104</v>
      </c>
      <c r="R355" s="11">
        <f t="shared" ref="R355" si="162">SUM(R352:R354)</f>
        <v>110</v>
      </c>
      <c r="S355" s="11">
        <f t="shared" ref="S355:AA355" si="163">SUM(S352:S354)</f>
        <v>116</v>
      </c>
      <c r="T355" s="11">
        <f t="shared" si="163"/>
        <v>107</v>
      </c>
      <c r="U355" s="11">
        <f t="shared" si="163"/>
        <v>101</v>
      </c>
      <c r="V355" s="11">
        <f t="shared" si="163"/>
        <v>113</v>
      </c>
      <c r="W355" s="11">
        <f t="shared" si="163"/>
        <v>112</v>
      </c>
      <c r="X355" s="11">
        <f t="shared" si="163"/>
        <v>121</v>
      </c>
      <c r="Y355" s="11">
        <f t="shared" si="163"/>
        <v>125</v>
      </c>
      <c r="Z355" s="11">
        <f t="shared" si="163"/>
        <v>109</v>
      </c>
      <c r="AA355" s="11">
        <f t="shared" si="163"/>
        <v>94</v>
      </c>
      <c r="AB355" s="33"/>
      <c r="AC355" s="33"/>
      <c r="AD355" s="33"/>
      <c r="AE355" s="33"/>
      <c r="AF355" s="33"/>
      <c r="AJ355" s="1"/>
      <c r="AK355" s="1"/>
    </row>
    <row r="356" spans="1:37" s="2" customFormat="1" ht="12.75" customHeight="1" x14ac:dyDescent="0.2">
      <c r="A356" s="22"/>
      <c r="B356" s="22"/>
      <c r="C356" s="22"/>
      <c r="D356" s="22"/>
      <c r="E356" s="22"/>
      <c r="F356" s="22"/>
      <c r="G356" s="1"/>
      <c r="H356" s="1"/>
      <c r="I356" s="1"/>
      <c r="J356" s="1"/>
      <c r="K356" s="1"/>
      <c r="L356" s="1"/>
      <c r="M356" s="1"/>
      <c r="N356" s="1"/>
      <c r="O356" s="33"/>
      <c r="P356" s="33"/>
      <c r="Q356" s="33"/>
      <c r="R356" s="33"/>
      <c r="S356" s="17"/>
      <c r="T356" s="17"/>
      <c r="U356" s="17"/>
      <c r="V356" s="17"/>
      <c r="W356" s="17"/>
      <c r="X356" s="6"/>
      <c r="Y356" s="33"/>
      <c r="Z356" s="33"/>
      <c r="AA356" s="33"/>
      <c r="AB356" s="33"/>
      <c r="AC356" s="33"/>
      <c r="AD356" s="33"/>
      <c r="AE356" s="33"/>
      <c r="AF356" s="33"/>
    </row>
    <row r="357" spans="1:37" s="2" customFormat="1" ht="12.75" customHeight="1" x14ac:dyDescent="0.2">
      <c r="A357" s="22"/>
      <c r="B357" s="22" t="s">
        <v>190</v>
      </c>
      <c r="C357" s="22" t="s">
        <v>252</v>
      </c>
      <c r="D357" s="22" t="s">
        <v>435</v>
      </c>
      <c r="E357" s="22"/>
      <c r="F357" s="22" t="s">
        <v>192</v>
      </c>
      <c r="G357" s="1"/>
      <c r="H357" s="1">
        <v>12</v>
      </c>
      <c r="I357" s="1">
        <v>5</v>
      </c>
      <c r="J357" s="1">
        <v>1</v>
      </c>
      <c r="K357" s="1"/>
      <c r="L357" s="1"/>
      <c r="M357" s="1"/>
      <c r="N357" s="1"/>
      <c r="O357" s="33"/>
      <c r="P357" s="33"/>
      <c r="Q357" s="33"/>
      <c r="R357" s="33"/>
      <c r="S357" s="17"/>
      <c r="T357" s="17"/>
      <c r="U357" s="17"/>
      <c r="V357" s="17"/>
      <c r="W357" s="17"/>
      <c r="X357" s="6"/>
      <c r="Y357" s="33"/>
      <c r="Z357" s="33"/>
      <c r="AA357" s="33"/>
      <c r="AB357" s="33"/>
      <c r="AC357" s="33"/>
      <c r="AD357" s="33"/>
      <c r="AE357" s="33"/>
      <c r="AF357" s="33"/>
      <c r="AJ357" s="1"/>
      <c r="AK357" s="1"/>
    </row>
    <row r="358" spans="1:37" ht="12.75" customHeight="1" x14ac:dyDescent="0.2">
      <c r="A358" s="22"/>
      <c r="B358" s="22" t="s">
        <v>190</v>
      </c>
      <c r="C358" s="22" t="s">
        <v>252</v>
      </c>
      <c r="D358" s="22" t="s">
        <v>255</v>
      </c>
      <c r="E358" s="22"/>
      <c r="F358" s="22" t="s">
        <v>320</v>
      </c>
      <c r="K358" s="1">
        <v>1</v>
      </c>
      <c r="L358" s="1">
        <v>1</v>
      </c>
      <c r="N358" s="1"/>
      <c r="O358" s="33">
        <v>1</v>
      </c>
      <c r="Q358" s="33">
        <v>2</v>
      </c>
      <c r="R358" s="33">
        <v>1</v>
      </c>
      <c r="S358" s="17">
        <v>5</v>
      </c>
      <c r="T358" s="17">
        <v>1</v>
      </c>
      <c r="U358" s="17"/>
      <c r="V358" s="17"/>
      <c r="W358" s="17"/>
      <c r="X358" s="6"/>
      <c r="AJ358" s="2"/>
      <c r="AK358" s="2"/>
    </row>
    <row r="359" spans="1:37" s="2" customFormat="1" ht="12.75" customHeight="1" x14ac:dyDescent="0.2">
      <c r="A359" s="22"/>
      <c r="B359" s="22" t="s">
        <v>190</v>
      </c>
      <c r="C359" s="22" t="s">
        <v>252</v>
      </c>
      <c r="D359" s="22" t="s">
        <v>195</v>
      </c>
      <c r="E359" s="22"/>
      <c r="F359" s="22" t="s">
        <v>321</v>
      </c>
      <c r="G359" s="1"/>
      <c r="H359" s="1">
        <v>10</v>
      </c>
      <c r="I359" s="1">
        <v>12</v>
      </c>
      <c r="J359" s="1">
        <v>18</v>
      </c>
      <c r="K359" s="1">
        <v>19</v>
      </c>
      <c r="L359" s="1">
        <v>18</v>
      </c>
      <c r="M359" s="1">
        <v>28</v>
      </c>
      <c r="N359" s="1">
        <v>30</v>
      </c>
      <c r="O359" s="33">
        <v>23</v>
      </c>
      <c r="P359" s="33">
        <v>16</v>
      </c>
      <c r="Q359" s="33">
        <v>20</v>
      </c>
      <c r="R359" s="33">
        <v>23</v>
      </c>
      <c r="S359" s="17">
        <v>13</v>
      </c>
      <c r="T359" s="17">
        <v>17</v>
      </c>
      <c r="U359" s="17">
        <v>16</v>
      </c>
      <c r="V359" s="17">
        <v>15</v>
      </c>
      <c r="W359" s="17">
        <v>12</v>
      </c>
      <c r="X359" s="6">
        <v>9</v>
      </c>
      <c r="Y359" s="33">
        <v>9</v>
      </c>
      <c r="Z359" s="33">
        <v>8</v>
      </c>
      <c r="AA359" s="33">
        <v>5</v>
      </c>
      <c r="AB359" s="33"/>
      <c r="AC359" s="33"/>
      <c r="AD359" s="33"/>
      <c r="AE359" s="33"/>
      <c r="AF359" s="33"/>
      <c r="AJ359" s="1"/>
      <c r="AK359" s="1"/>
    </row>
    <row r="360" spans="1:37" ht="12.75" customHeight="1" x14ac:dyDescent="0.2">
      <c r="A360" s="22"/>
      <c r="B360" s="22"/>
      <c r="C360" s="22"/>
      <c r="D360" s="22"/>
      <c r="E360" s="22"/>
      <c r="F360" s="22"/>
      <c r="N360" s="1"/>
      <c r="S360" s="17"/>
      <c r="T360" s="17"/>
      <c r="U360" s="17"/>
      <c r="V360" s="17"/>
      <c r="W360" s="17"/>
      <c r="X360" s="6"/>
      <c r="AJ360" s="2"/>
      <c r="AK360" s="2"/>
    </row>
    <row r="361" spans="1:37" s="2" customFormat="1" ht="12.75" customHeight="1" x14ac:dyDescent="0.2">
      <c r="A361" s="22"/>
      <c r="B361" s="22" t="s">
        <v>202</v>
      </c>
      <c r="C361" s="22" t="s">
        <v>257</v>
      </c>
      <c r="D361" s="29" t="s">
        <v>322</v>
      </c>
      <c r="E361" s="22" t="s">
        <v>106</v>
      </c>
      <c r="F361" s="7" t="s">
        <v>323</v>
      </c>
      <c r="G361" s="1"/>
      <c r="H361" s="1"/>
      <c r="I361" s="1"/>
      <c r="J361" s="1"/>
      <c r="K361" s="1"/>
      <c r="L361" s="1"/>
      <c r="M361" s="1"/>
      <c r="N361" s="1"/>
      <c r="O361" s="33"/>
      <c r="P361" s="33"/>
      <c r="Q361" s="33"/>
      <c r="R361" s="33"/>
      <c r="S361" s="33"/>
      <c r="T361" s="33"/>
      <c r="U361" s="33"/>
      <c r="V361" s="33">
        <v>2</v>
      </c>
      <c r="W361" s="33">
        <v>1</v>
      </c>
      <c r="X361" s="6">
        <v>5</v>
      </c>
      <c r="Y361" s="33">
        <v>17</v>
      </c>
      <c r="Z361" s="33">
        <v>21</v>
      </c>
      <c r="AA361" s="33">
        <f>35+1</f>
        <v>36</v>
      </c>
      <c r="AB361" s="33"/>
      <c r="AC361" s="33"/>
      <c r="AD361" s="33"/>
      <c r="AE361" s="33"/>
      <c r="AF361" s="33"/>
      <c r="AJ361" s="1"/>
      <c r="AK361" s="1"/>
    </row>
    <row r="362" spans="1:37" ht="12.75" customHeight="1" x14ac:dyDescent="0.2">
      <c r="A362" s="22"/>
      <c r="B362" s="22" t="s">
        <v>202</v>
      </c>
      <c r="C362" s="22" t="s">
        <v>257</v>
      </c>
      <c r="D362" s="29" t="s">
        <v>322</v>
      </c>
      <c r="E362" s="7"/>
      <c r="F362" s="7" t="s">
        <v>323</v>
      </c>
      <c r="N362" s="1"/>
      <c r="S362" s="17"/>
      <c r="T362" s="17"/>
      <c r="U362" s="17"/>
      <c r="V362" s="17"/>
      <c r="W362" s="17"/>
      <c r="X362" s="6">
        <v>3</v>
      </c>
      <c r="Y362" s="20">
        <v>9</v>
      </c>
      <c r="Z362" s="20">
        <v>5</v>
      </c>
      <c r="AA362" s="20">
        <v>32</v>
      </c>
      <c r="AJ362" s="2"/>
      <c r="AK362" s="2"/>
    </row>
    <row r="363" spans="1:37" s="2" customFormat="1" ht="12.75" customHeight="1" x14ac:dyDescent="0.2">
      <c r="A363" s="22"/>
      <c r="B363" s="22" t="s">
        <v>202</v>
      </c>
      <c r="C363" s="22" t="s">
        <v>257</v>
      </c>
      <c r="D363" s="29" t="s">
        <v>324</v>
      </c>
      <c r="E363" s="22" t="s">
        <v>106</v>
      </c>
      <c r="F363" s="7" t="s">
        <v>325</v>
      </c>
      <c r="G363" s="1"/>
      <c r="H363" s="1"/>
      <c r="I363" s="1"/>
      <c r="J363" s="1"/>
      <c r="K363" s="1"/>
      <c r="L363" s="1">
        <v>1</v>
      </c>
      <c r="M363" s="1">
        <v>1</v>
      </c>
      <c r="N363" s="1">
        <v>2</v>
      </c>
      <c r="O363" s="33">
        <v>8</v>
      </c>
      <c r="P363" s="33">
        <v>6</v>
      </c>
      <c r="Q363" s="33">
        <v>5</v>
      </c>
      <c r="R363" s="33">
        <v>4</v>
      </c>
      <c r="S363" s="33">
        <v>10</v>
      </c>
      <c r="T363" s="33">
        <v>10</v>
      </c>
      <c r="U363" s="33">
        <v>4</v>
      </c>
      <c r="V363" s="33">
        <v>5</v>
      </c>
      <c r="W363" s="33">
        <v>10</v>
      </c>
      <c r="X363" s="6">
        <v>5</v>
      </c>
      <c r="Y363" s="33">
        <v>4</v>
      </c>
      <c r="Z363" s="33">
        <v>11</v>
      </c>
      <c r="AA363" s="33">
        <v>7</v>
      </c>
      <c r="AB363" s="33"/>
      <c r="AC363" s="33"/>
      <c r="AD363" s="33"/>
      <c r="AE363" s="33"/>
      <c r="AF363" s="33"/>
      <c r="AJ363" s="1"/>
      <c r="AK363" s="1"/>
    </row>
    <row r="364" spans="1:37" ht="12.75" customHeight="1" x14ac:dyDescent="0.2">
      <c r="A364" s="22"/>
      <c r="B364" s="22" t="s">
        <v>202</v>
      </c>
      <c r="C364" s="22" t="s">
        <v>257</v>
      </c>
      <c r="D364" s="29" t="s">
        <v>324</v>
      </c>
      <c r="E364" s="7"/>
      <c r="F364" s="7" t="s">
        <v>325</v>
      </c>
      <c r="I364" s="1">
        <v>2</v>
      </c>
      <c r="J364" s="1">
        <v>5</v>
      </c>
      <c r="K364" s="1">
        <v>2</v>
      </c>
      <c r="L364" s="1">
        <v>5</v>
      </c>
      <c r="M364" s="1">
        <v>2</v>
      </c>
      <c r="N364" s="1">
        <v>6</v>
      </c>
      <c r="O364" s="33">
        <v>12</v>
      </c>
      <c r="P364" s="33">
        <v>12</v>
      </c>
      <c r="Q364" s="33">
        <v>10</v>
      </c>
      <c r="R364" s="33">
        <v>6</v>
      </c>
      <c r="S364" s="17">
        <v>14</v>
      </c>
      <c r="T364" s="17">
        <v>10</v>
      </c>
      <c r="U364" s="17">
        <v>11</v>
      </c>
      <c r="V364" s="17">
        <v>7</v>
      </c>
      <c r="W364" s="17">
        <v>5</v>
      </c>
      <c r="X364" s="6">
        <v>6</v>
      </c>
      <c r="Y364" s="20">
        <v>8</v>
      </c>
      <c r="Z364" s="20">
        <v>6</v>
      </c>
      <c r="AA364" s="20">
        <v>4</v>
      </c>
      <c r="AJ364" s="2"/>
      <c r="AK364" s="2"/>
    </row>
    <row r="365" spans="1:37" ht="12.75" customHeight="1" x14ac:dyDescent="0.2">
      <c r="A365" s="22"/>
      <c r="B365" s="22" t="s">
        <v>202</v>
      </c>
      <c r="C365" s="22" t="s">
        <v>257</v>
      </c>
      <c r="D365" s="29" t="s">
        <v>326</v>
      </c>
      <c r="E365" s="7"/>
      <c r="F365" s="7" t="s">
        <v>327</v>
      </c>
      <c r="N365" s="1"/>
      <c r="S365" s="17">
        <v>1</v>
      </c>
      <c r="T365" s="17"/>
      <c r="U365" s="17"/>
      <c r="V365" s="17"/>
      <c r="W365" s="17"/>
      <c r="X365" s="6"/>
      <c r="AJ365" s="2"/>
      <c r="AK365" s="2"/>
    </row>
    <row r="366" spans="1:37" ht="12.75" customHeight="1" x14ac:dyDescent="0.2">
      <c r="A366" s="22"/>
      <c r="B366" s="22" t="s">
        <v>202</v>
      </c>
      <c r="C366" s="22" t="s">
        <v>257</v>
      </c>
      <c r="D366" s="29" t="s">
        <v>328</v>
      </c>
      <c r="E366" s="22" t="s">
        <v>106</v>
      </c>
      <c r="F366" s="7" t="s">
        <v>329</v>
      </c>
      <c r="G366" s="32" t="s">
        <v>26</v>
      </c>
      <c r="N366" s="1"/>
      <c r="S366" s="18">
        <v>2</v>
      </c>
      <c r="T366" s="33">
        <v>2</v>
      </c>
      <c r="U366" s="33">
        <v>1</v>
      </c>
      <c r="V366" s="33">
        <v>6</v>
      </c>
      <c r="W366" s="33">
        <v>6</v>
      </c>
      <c r="X366" s="6">
        <v>8</v>
      </c>
      <c r="Y366" s="33">
        <v>8</v>
      </c>
      <c r="Z366" s="33">
        <v>14</v>
      </c>
      <c r="AA366" s="33">
        <v>11</v>
      </c>
    </row>
    <row r="367" spans="1:37" s="2" customFormat="1" ht="12.75" customHeight="1" x14ac:dyDescent="0.2">
      <c r="A367" s="22"/>
      <c r="B367" s="22" t="s">
        <v>202</v>
      </c>
      <c r="C367" s="22" t="s">
        <v>257</v>
      </c>
      <c r="D367" s="29" t="s">
        <v>328</v>
      </c>
      <c r="E367" s="7"/>
      <c r="F367" s="7" t="s">
        <v>329</v>
      </c>
      <c r="G367" s="32" t="s">
        <v>26</v>
      </c>
      <c r="H367" s="1"/>
      <c r="I367" s="1"/>
      <c r="J367" s="1"/>
      <c r="K367" s="1"/>
      <c r="L367" s="1"/>
      <c r="M367" s="1"/>
      <c r="N367" s="1"/>
      <c r="O367" s="33"/>
      <c r="P367" s="33"/>
      <c r="Q367" s="33">
        <v>1</v>
      </c>
      <c r="R367" s="33">
        <v>2</v>
      </c>
      <c r="S367" s="33">
        <v>6</v>
      </c>
      <c r="T367" s="33">
        <v>12</v>
      </c>
      <c r="U367" s="33">
        <v>7</v>
      </c>
      <c r="V367" s="33">
        <v>9</v>
      </c>
      <c r="W367" s="33">
        <v>6</v>
      </c>
      <c r="X367" s="6">
        <v>5</v>
      </c>
      <c r="Y367" s="33">
        <v>8</v>
      </c>
      <c r="Z367" s="33">
        <v>9</v>
      </c>
      <c r="AA367" s="33">
        <v>3</v>
      </c>
      <c r="AB367" s="33"/>
      <c r="AC367" s="33"/>
      <c r="AD367" s="33"/>
      <c r="AE367" s="33"/>
      <c r="AF367" s="33"/>
      <c r="AJ367" s="1"/>
      <c r="AK367" s="1"/>
    </row>
    <row r="368" spans="1:37" s="2" customFormat="1" ht="12.75" customHeight="1" x14ac:dyDescent="0.2">
      <c r="A368" s="22"/>
      <c r="B368" s="22" t="s">
        <v>202</v>
      </c>
      <c r="C368" s="22" t="s">
        <v>257</v>
      </c>
      <c r="D368" s="29" t="s">
        <v>410</v>
      </c>
      <c r="E368" s="7"/>
      <c r="F368" s="7" t="s">
        <v>425</v>
      </c>
      <c r="G368" s="1"/>
      <c r="H368" s="1"/>
      <c r="I368" s="1"/>
      <c r="J368" s="1"/>
      <c r="K368" s="1"/>
      <c r="L368" s="1">
        <v>2</v>
      </c>
      <c r="M368" s="1">
        <v>3</v>
      </c>
      <c r="N368" s="1"/>
      <c r="O368" s="33"/>
      <c r="P368" s="33"/>
      <c r="Q368" s="33"/>
      <c r="R368" s="33"/>
      <c r="S368" s="33"/>
      <c r="T368" s="33"/>
      <c r="U368" s="33"/>
      <c r="V368" s="33"/>
      <c r="W368" s="33"/>
      <c r="X368" s="6"/>
      <c r="Y368" s="33"/>
      <c r="Z368" s="33"/>
      <c r="AA368" s="33"/>
      <c r="AB368" s="33"/>
      <c r="AC368" s="33"/>
      <c r="AD368" s="33"/>
      <c r="AE368" s="33"/>
      <c r="AF368" s="33"/>
      <c r="AJ368" s="1"/>
      <c r="AK368" s="1"/>
    </row>
    <row r="369" spans="1:37" s="2" customFormat="1" ht="12.75" customHeight="1" x14ac:dyDescent="0.2">
      <c r="A369" s="22"/>
      <c r="B369" s="22" t="s">
        <v>202</v>
      </c>
      <c r="C369" s="22" t="s">
        <v>257</v>
      </c>
      <c r="D369" s="7" t="s">
        <v>330</v>
      </c>
      <c r="E369" s="7" t="s">
        <v>106</v>
      </c>
      <c r="F369" s="7" t="s">
        <v>331</v>
      </c>
      <c r="G369" s="1"/>
      <c r="H369" s="1">
        <v>1</v>
      </c>
      <c r="I369" s="1">
        <v>2</v>
      </c>
      <c r="J369" s="1">
        <v>2</v>
      </c>
      <c r="K369" s="1"/>
      <c r="L369" s="1">
        <v>1</v>
      </c>
      <c r="M369" s="1">
        <v>1</v>
      </c>
      <c r="N369" s="1">
        <v>1</v>
      </c>
      <c r="O369" s="33">
        <f>2+1</f>
        <v>3</v>
      </c>
      <c r="P369" s="33"/>
      <c r="Q369" s="33">
        <v>2</v>
      </c>
      <c r="R369" s="33"/>
      <c r="S369" s="33">
        <v>2</v>
      </c>
      <c r="T369" s="33"/>
      <c r="U369" s="33"/>
      <c r="V369" s="33"/>
      <c r="W369" s="33"/>
      <c r="X369" s="6"/>
      <c r="Y369" s="33"/>
      <c r="Z369" s="33"/>
      <c r="AA369" s="33"/>
      <c r="AB369" s="33"/>
      <c r="AC369" s="33"/>
      <c r="AD369" s="33"/>
      <c r="AE369" s="33"/>
      <c r="AF369" s="33"/>
    </row>
    <row r="370" spans="1:37" s="2" customFormat="1" ht="12.75" customHeight="1" thickBot="1" x14ac:dyDescent="0.25">
      <c r="A370" s="22"/>
      <c r="B370" s="22" t="s">
        <v>202</v>
      </c>
      <c r="C370" s="22" t="s">
        <v>257</v>
      </c>
      <c r="D370" s="7" t="s">
        <v>330</v>
      </c>
      <c r="E370" s="7"/>
      <c r="F370" s="7" t="s">
        <v>331</v>
      </c>
      <c r="G370" s="1"/>
      <c r="H370" s="1">
        <v>20</v>
      </c>
      <c r="I370" s="1">
        <v>20</v>
      </c>
      <c r="J370" s="1">
        <v>24</v>
      </c>
      <c r="K370" s="1">
        <v>26</v>
      </c>
      <c r="L370" s="1">
        <v>27</v>
      </c>
      <c r="M370" s="1">
        <v>23</v>
      </c>
      <c r="N370" s="1">
        <v>16</v>
      </c>
      <c r="O370" s="33">
        <v>11</v>
      </c>
      <c r="P370" s="33"/>
      <c r="Q370" s="33">
        <v>2</v>
      </c>
      <c r="R370" s="33"/>
      <c r="S370" s="33">
        <v>1</v>
      </c>
      <c r="T370" s="33"/>
      <c r="U370" s="33"/>
      <c r="V370" s="33"/>
      <c r="W370" s="33"/>
      <c r="X370" s="6"/>
      <c r="Y370" s="33"/>
      <c r="Z370" s="33"/>
      <c r="AA370" s="33"/>
      <c r="AB370" s="33"/>
      <c r="AC370" s="33"/>
      <c r="AD370" s="33"/>
      <c r="AE370" s="33"/>
      <c r="AF370" s="33"/>
    </row>
    <row r="371" spans="1:37" ht="12.75" customHeight="1" thickTop="1" x14ac:dyDescent="0.2">
      <c r="A371" s="22"/>
      <c r="B371" s="22" t="s">
        <v>202</v>
      </c>
      <c r="C371" s="22" t="s">
        <v>257</v>
      </c>
      <c r="D371" s="27" t="s">
        <v>165</v>
      </c>
      <c r="E371" s="22" t="s">
        <v>106</v>
      </c>
      <c r="F371" s="26" t="s">
        <v>412</v>
      </c>
      <c r="H371" s="11">
        <f t="shared" ref="H371:I371" si="164">SUMIFS(H361:H370,$E361:$E370,$E371)</f>
        <v>1</v>
      </c>
      <c r="I371" s="11">
        <f t="shared" si="164"/>
        <v>2</v>
      </c>
      <c r="J371" s="11">
        <f t="shared" ref="J371" si="165">SUMIFS(J361:J370,$E361:$E370,$E371)</f>
        <v>2</v>
      </c>
      <c r="K371" s="11">
        <f t="shared" ref="K371" si="166">SUMIFS(K361:K370,$E361:$E370,$E371)</f>
        <v>0</v>
      </c>
      <c r="L371" s="11">
        <f t="shared" ref="L371:T371" si="167">SUMIFS(L361:L370,$E361:$E370,$E371)</f>
        <v>2</v>
      </c>
      <c r="M371" s="11">
        <f t="shared" si="167"/>
        <v>2</v>
      </c>
      <c r="N371" s="11">
        <f t="shared" si="167"/>
        <v>3</v>
      </c>
      <c r="O371" s="11">
        <f t="shared" si="167"/>
        <v>11</v>
      </c>
      <c r="P371" s="11">
        <f t="shared" si="167"/>
        <v>6</v>
      </c>
      <c r="Q371" s="11">
        <f t="shared" si="167"/>
        <v>7</v>
      </c>
      <c r="R371" s="11">
        <f t="shared" si="167"/>
        <v>4</v>
      </c>
      <c r="S371" s="11">
        <f t="shared" si="167"/>
        <v>14</v>
      </c>
      <c r="T371" s="11">
        <f t="shared" si="167"/>
        <v>12</v>
      </c>
      <c r="U371" s="11">
        <f t="shared" ref="U371:AA371" si="168">U361+U363+U366+U369</f>
        <v>5</v>
      </c>
      <c r="V371" s="11">
        <f t="shared" si="168"/>
        <v>13</v>
      </c>
      <c r="W371" s="11">
        <f t="shared" si="168"/>
        <v>17</v>
      </c>
      <c r="X371" s="11">
        <f t="shared" si="168"/>
        <v>18</v>
      </c>
      <c r="Y371" s="11">
        <f t="shared" si="168"/>
        <v>29</v>
      </c>
      <c r="Z371" s="11">
        <f t="shared" si="168"/>
        <v>46</v>
      </c>
      <c r="AA371" s="11">
        <f t="shared" si="168"/>
        <v>54</v>
      </c>
      <c r="AJ371" s="2"/>
      <c r="AK371" s="2"/>
    </row>
    <row r="372" spans="1:37" s="2" customFormat="1" ht="12.75" customHeight="1" x14ac:dyDescent="0.2">
      <c r="A372" s="22"/>
      <c r="B372" s="22" t="s">
        <v>202</v>
      </c>
      <c r="C372" s="22" t="s">
        <v>257</v>
      </c>
      <c r="D372" s="22"/>
      <c r="E372" s="22"/>
      <c r="F372" s="26" t="s">
        <v>413</v>
      </c>
      <c r="G372" s="1"/>
      <c r="H372" s="17">
        <f t="shared" ref="H372:I372" si="169">SUMIFS(H361:H370,$E361:$E370,"")</f>
        <v>20</v>
      </c>
      <c r="I372" s="17">
        <f t="shared" si="169"/>
        <v>22</v>
      </c>
      <c r="J372" s="17">
        <f t="shared" ref="J372" si="170">SUMIFS(J361:J370,$E361:$E370,"")</f>
        <v>29</v>
      </c>
      <c r="K372" s="17">
        <f t="shared" ref="K372" si="171">SUMIFS(K361:K370,$E361:$E370,"")</f>
        <v>28</v>
      </c>
      <c r="L372" s="17">
        <f t="shared" ref="L372:T372" si="172">SUMIFS(L361:L370,$E361:$E370,"")</f>
        <v>34</v>
      </c>
      <c r="M372" s="17">
        <f t="shared" si="172"/>
        <v>28</v>
      </c>
      <c r="N372" s="17">
        <f t="shared" si="172"/>
        <v>22</v>
      </c>
      <c r="O372" s="17">
        <f t="shared" si="172"/>
        <v>23</v>
      </c>
      <c r="P372" s="17">
        <f t="shared" si="172"/>
        <v>12</v>
      </c>
      <c r="Q372" s="17">
        <f t="shared" si="172"/>
        <v>13</v>
      </c>
      <c r="R372" s="17">
        <f t="shared" si="172"/>
        <v>8</v>
      </c>
      <c r="S372" s="17">
        <f t="shared" si="172"/>
        <v>22</v>
      </c>
      <c r="T372" s="17">
        <f t="shared" si="172"/>
        <v>22</v>
      </c>
      <c r="U372" s="17">
        <f t="shared" ref="U372:AA372" si="173">U362+U364+U365+U367+U370</f>
        <v>18</v>
      </c>
      <c r="V372" s="17">
        <f t="shared" si="173"/>
        <v>16</v>
      </c>
      <c r="W372" s="17">
        <f t="shared" si="173"/>
        <v>11</v>
      </c>
      <c r="X372" s="17">
        <f t="shared" si="173"/>
        <v>14</v>
      </c>
      <c r="Y372" s="17">
        <f t="shared" si="173"/>
        <v>25</v>
      </c>
      <c r="Z372" s="17">
        <f t="shared" si="173"/>
        <v>20</v>
      </c>
      <c r="AA372" s="17">
        <f t="shared" si="173"/>
        <v>39</v>
      </c>
      <c r="AB372" s="33"/>
      <c r="AC372" s="33"/>
      <c r="AD372" s="33"/>
      <c r="AE372" s="33"/>
      <c r="AF372" s="33"/>
      <c r="AJ372" s="1"/>
      <c r="AK372" s="1"/>
    </row>
    <row r="373" spans="1:37" ht="12.75" customHeight="1" x14ac:dyDescent="0.2">
      <c r="A373" s="22"/>
      <c r="B373" s="22"/>
      <c r="C373" s="22"/>
      <c r="D373" s="22"/>
      <c r="E373" s="22"/>
      <c r="F373" s="22"/>
      <c r="N373" s="1"/>
      <c r="S373" s="17"/>
      <c r="T373" s="17"/>
      <c r="U373" s="17"/>
      <c r="V373" s="17"/>
      <c r="W373" s="17"/>
      <c r="X373" s="6"/>
      <c r="AJ373" s="2"/>
      <c r="AK373" s="2"/>
    </row>
    <row r="374" spans="1:37" ht="12.75" customHeight="1" x14ac:dyDescent="0.2">
      <c r="A374" s="22"/>
      <c r="B374" s="22" t="s">
        <v>202</v>
      </c>
      <c r="C374" s="22" t="s">
        <v>280</v>
      </c>
      <c r="D374" s="7" t="s">
        <v>255</v>
      </c>
      <c r="E374" s="7"/>
      <c r="F374" s="22" t="s">
        <v>438</v>
      </c>
      <c r="H374" s="1">
        <v>1</v>
      </c>
      <c r="I374" s="1">
        <v>1</v>
      </c>
      <c r="J374" s="1">
        <v>1</v>
      </c>
      <c r="N374" s="1"/>
      <c r="S374" s="17"/>
      <c r="T374" s="17"/>
      <c r="U374" s="17"/>
      <c r="V374" s="17"/>
      <c r="W374" s="17"/>
      <c r="X374" s="6"/>
      <c r="AJ374" s="2"/>
      <c r="AK374" s="2"/>
    </row>
    <row r="375" spans="1:37" s="2" customFormat="1" ht="12.75" customHeight="1" x14ac:dyDescent="0.2">
      <c r="A375" s="22"/>
      <c r="B375" s="22" t="s">
        <v>202</v>
      </c>
      <c r="C375" s="22" t="s">
        <v>280</v>
      </c>
      <c r="D375" s="7" t="s">
        <v>419</v>
      </c>
      <c r="E375" s="7"/>
      <c r="F375" s="7" t="s">
        <v>422</v>
      </c>
      <c r="G375" s="1"/>
      <c r="H375" s="1">
        <v>38</v>
      </c>
      <c r="I375" s="1">
        <v>36</v>
      </c>
      <c r="J375" s="1">
        <v>32</v>
      </c>
      <c r="K375" s="1">
        <v>20</v>
      </c>
      <c r="L375" s="1">
        <v>4</v>
      </c>
      <c r="M375" s="1"/>
      <c r="N375" s="1"/>
      <c r="O375" s="33"/>
      <c r="P375" s="33"/>
      <c r="Q375" s="33"/>
      <c r="R375" s="33"/>
      <c r="S375" s="33"/>
      <c r="T375" s="33"/>
      <c r="U375" s="33"/>
      <c r="V375" s="33"/>
      <c r="W375" s="33"/>
      <c r="X375" s="6"/>
      <c r="Y375" s="33"/>
      <c r="Z375" s="33"/>
      <c r="AA375" s="33"/>
      <c r="AB375" s="33"/>
      <c r="AC375" s="33"/>
      <c r="AD375" s="33"/>
      <c r="AE375" s="33"/>
      <c r="AF375" s="33"/>
    </row>
    <row r="376" spans="1:37" ht="12.75" customHeight="1" x14ac:dyDescent="0.2">
      <c r="A376" s="22"/>
      <c r="B376" s="22"/>
      <c r="C376" s="22"/>
      <c r="D376" s="22"/>
      <c r="E376" s="22"/>
      <c r="F376" s="22"/>
      <c r="N376" s="1"/>
      <c r="S376" s="17"/>
      <c r="T376" s="17"/>
      <c r="U376" s="17"/>
      <c r="V376" s="17"/>
      <c r="W376" s="17"/>
      <c r="X376" s="6"/>
      <c r="AJ376" s="2"/>
      <c r="AK376" s="2"/>
    </row>
    <row r="377" spans="1:37" ht="12.75" customHeight="1" x14ac:dyDescent="0.2">
      <c r="A377" s="22"/>
      <c r="B377" s="22" t="s">
        <v>213</v>
      </c>
      <c r="C377" s="22" t="s">
        <v>252</v>
      </c>
      <c r="D377" s="1" t="s">
        <v>255</v>
      </c>
      <c r="F377" s="22" t="s">
        <v>332</v>
      </c>
      <c r="I377" s="1">
        <v>0</v>
      </c>
      <c r="M377" s="1">
        <v>1</v>
      </c>
      <c r="N377" s="1">
        <v>1</v>
      </c>
      <c r="O377" s="33">
        <v>2</v>
      </c>
      <c r="Q377" s="33">
        <v>2</v>
      </c>
      <c r="R377" s="33">
        <v>1</v>
      </c>
      <c r="S377" s="18">
        <v>2</v>
      </c>
      <c r="T377" s="18">
        <v>1</v>
      </c>
      <c r="U377" s="18"/>
      <c r="V377" s="18"/>
      <c r="W377" s="18"/>
      <c r="X377" s="6"/>
    </row>
    <row r="378" spans="1:37" ht="12.75" customHeight="1" x14ac:dyDescent="0.2">
      <c r="A378" s="22"/>
      <c r="B378" s="22" t="s">
        <v>213</v>
      </c>
      <c r="C378" s="22" t="s">
        <v>252</v>
      </c>
      <c r="D378" s="22" t="s">
        <v>216</v>
      </c>
      <c r="E378" s="22" t="s">
        <v>106</v>
      </c>
      <c r="F378" s="22" t="s">
        <v>217</v>
      </c>
      <c r="I378" s="1">
        <v>0</v>
      </c>
      <c r="N378" s="1"/>
      <c r="S378" s="18"/>
      <c r="T378" s="18"/>
      <c r="U378" s="18"/>
      <c r="V378" s="18"/>
      <c r="W378" s="18"/>
      <c r="X378" s="6">
        <v>1</v>
      </c>
      <c r="Y378" s="33">
        <v>6</v>
      </c>
      <c r="Z378" s="33">
        <v>5</v>
      </c>
      <c r="AA378" s="33">
        <v>3</v>
      </c>
    </row>
    <row r="379" spans="1:37" ht="12.75" customHeight="1" x14ac:dyDescent="0.2">
      <c r="A379" s="22"/>
      <c r="B379" s="22" t="s">
        <v>213</v>
      </c>
      <c r="C379" s="22" t="s">
        <v>252</v>
      </c>
      <c r="D379" s="22" t="s">
        <v>216</v>
      </c>
      <c r="E379" s="22"/>
      <c r="F379" s="22" t="s">
        <v>217</v>
      </c>
      <c r="H379" s="1">
        <v>11</v>
      </c>
      <c r="I379" s="1">
        <v>14</v>
      </c>
      <c r="J379" s="1">
        <v>22</v>
      </c>
      <c r="K379" s="1">
        <v>23</v>
      </c>
      <c r="L379" s="1">
        <v>25</v>
      </c>
      <c r="M379" s="1">
        <v>50</v>
      </c>
      <c r="N379" s="1">
        <v>44</v>
      </c>
      <c r="O379" s="33">
        <v>42</v>
      </c>
      <c r="P379" s="33">
        <v>35</v>
      </c>
      <c r="Q379" s="33">
        <v>36</v>
      </c>
      <c r="R379" s="33">
        <v>34</v>
      </c>
      <c r="S379" s="17">
        <v>44</v>
      </c>
      <c r="T379" s="17">
        <v>45</v>
      </c>
      <c r="U379" s="17">
        <v>43</v>
      </c>
      <c r="V379" s="17">
        <v>40</v>
      </c>
      <c r="W379" s="17">
        <v>36</v>
      </c>
      <c r="X379" s="6">
        <v>39</v>
      </c>
      <c r="Y379" s="33">
        <v>30</v>
      </c>
      <c r="Z379" s="33">
        <v>28</v>
      </c>
      <c r="AA379" s="33">
        <v>27</v>
      </c>
    </row>
    <row r="380" spans="1:37" ht="12.75" customHeight="1" x14ac:dyDescent="0.2">
      <c r="A380" s="22"/>
      <c r="B380" s="22" t="s">
        <v>213</v>
      </c>
      <c r="C380" s="22" t="s">
        <v>252</v>
      </c>
      <c r="D380" s="22" t="s">
        <v>220</v>
      </c>
      <c r="E380" s="22"/>
      <c r="F380" s="22" t="s">
        <v>424</v>
      </c>
      <c r="H380" s="1">
        <v>20</v>
      </c>
      <c r="I380" s="1">
        <v>22</v>
      </c>
      <c r="J380" s="1">
        <v>21</v>
      </c>
      <c r="K380" s="1">
        <v>27</v>
      </c>
      <c r="L380" s="1">
        <v>21</v>
      </c>
      <c r="N380" s="1"/>
      <c r="S380" s="17"/>
      <c r="T380" s="17"/>
      <c r="U380" s="17"/>
      <c r="V380" s="17"/>
      <c r="W380" s="17"/>
      <c r="X380" s="6"/>
    </row>
    <row r="381" spans="1:37" ht="12.75" customHeight="1" x14ac:dyDescent="0.2">
      <c r="A381" s="22"/>
      <c r="B381" s="22" t="s">
        <v>213</v>
      </c>
      <c r="C381" s="22" t="s">
        <v>257</v>
      </c>
      <c r="D381" s="22" t="s">
        <v>333</v>
      </c>
      <c r="E381" s="22" t="s">
        <v>106</v>
      </c>
      <c r="F381" s="22" t="s">
        <v>334</v>
      </c>
      <c r="I381" s="1">
        <v>0</v>
      </c>
      <c r="K381" s="1">
        <v>1</v>
      </c>
      <c r="N381" s="1"/>
      <c r="O381" s="33">
        <v>4</v>
      </c>
      <c r="P381" s="33">
        <v>7</v>
      </c>
      <c r="Q381" s="33">
        <v>1</v>
      </c>
      <c r="R381" s="33">
        <v>1</v>
      </c>
      <c r="S381" s="33">
        <v>3</v>
      </c>
      <c r="U381" s="33">
        <v>2</v>
      </c>
      <c r="V381" s="33">
        <v>2</v>
      </c>
      <c r="W381" s="33">
        <v>5</v>
      </c>
      <c r="X381" s="6">
        <v>3</v>
      </c>
      <c r="Y381" s="33">
        <v>5</v>
      </c>
      <c r="Z381" s="33">
        <v>7</v>
      </c>
      <c r="AA381" s="33">
        <v>1</v>
      </c>
    </row>
    <row r="382" spans="1:37" ht="12.75" customHeight="1" x14ac:dyDescent="0.2">
      <c r="A382" s="22"/>
      <c r="B382" s="22" t="s">
        <v>213</v>
      </c>
      <c r="C382" s="22" t="s">
        <v>257</v>
      </c>
      <c r="D382" s="22" t="s">
        <v>333</v>
      </c>
      <c r="E382" s="22"/>
      <c r="F382" s="22" t="s">
        <v>334</v>
      </c>
      <c r="I382" s="1">
        <v>0</v>
      </c>
      <c r="L382" s="1">
        <v>1</v>
      </c>
      <c r="M382" s="1">
        <v>2</v>
      </c>
      <c r="N382" s="1">
        <v>4</v>
      </c>
      <c r="O382" s="33">
        <v>8</v>
      </c>
      <c r="P382" s="33">
        <v>6</v>
      </c>
      <c r="Q382" s="33">
        <v>6</v>
      </c>
      <c r="R382" s="33">
        <v>6</v>
      </c>
      <c r="S382" s="17">
        <v>7</v>
      </c>
      <c r="T382" s="17">
        <v>11</v>
      </c>
      <c r="U382" s="17">
        <v>9</v>
      </c>
      <c r="V382" s="17">
        <v>8</v>
      </c>
      <c r="W382" s="17">
        <v>8</v>
      </c>
      <c r="X382" s="6">
        <v>11</v>
      </c>
      <c r="Y382" s="33">
        <v>17</v>
      </c>
      <c r="Z382" s="33">
        <v>15</v>
      </c>
      <c r="AA382" s="33">
        <v>25</v>
      </c>
    </row>
    <row r="383" spans="1:37" ht="12.75" customHeight="1" x14ac:dyDescent="0.2">
      <c r="A383" s="22"/>
      <c r="B383" s="22" t="s">
        <v>213</v>
      </c>
      <c r="C383" s="22" t="s">
        <v>248</v>
      </c>
      <c r="D383" s="22" t="s">
        <v>335</v>
      </c>
      <c r="E383" s="22"/>
      <c r="F383" s="22" t="s">
        <v>426</v>
      </c>
      <c r="H383" s="1">
        <v>14</v>
      </c>
      <c r="I383" s="1">
        <v>14</v>
      </c>
      <c r="J383" s="1">
        <v>9</v>
      </c>
      <c r="K383" s="1">
        <v>14</v>
      </c>
      <c r="L383" s="1">
        <v>18</v>
      </c>
      <c r="M383" s="1">
        <v>24</v>
      </c>
      <c r="N383" s="1">
        <v>24</v>
      </c>
      <c r="O383" s="33">
        <v>17</v>
      </c>
      <c r="S383" s="17"/>
      <c r="T383" s="17"/>
      <c r="U383" s="17"/>
      <c r="V383" s="17"/>
      <c r="W383" s="17"/>
      <c r="X383" s="6"/>
    </row>
    <row r="384" spans="1:37" ht="12.75" customHeight="1" x14ac:dyDescent="0.2">
      <c r="A384" s="22"/>
      <c r="B384" s="22"/>
      <c r="C384" s="22"/>
      <c r="D384" s="22"/>
      <c r="E384" s="22"/>
      <c r="F384" s="22"/>
      <c r="N384" s="1"/>
      <c r="X384" s="6"/>
    </row>
    <row r="385" spans="1:37" ht="12.75" customHeight="1" x14ac:dyDescent="0.2">
      <c r="A385" s="22"/>
      <c r="B385" s="22" t="s">
        <v>224</v>
      </c>
      <c r="C385" s="22" t="s">
        <v>252</v>
      </c>
      <c r="D385" s="22" t="s">
        <v>336</v>
      </c>
      <c r="E385" s="22"/>
      <c r="F385" s="22" t="s">
        <v>337</v>
      </c>
      <c r="I385" s="1">
        <v>0</v>
      </c>
      <c r="N385" s="1"/>
      <c r="P385" s="33">
        <v>4</v>
      </c>
      <c r="Q385" s="33">
        <v>15</v>
      </c>
      <c r="R385" s="33">
        <v>28</v>
      </c>
      <c r="S385" s="33">
        <v>33</v>
      </c>
      <c r="T385" s="33">
        <v>26</v>
      </c>
      <c r="U385" s="33">
        <v>18</v>
      </c>
      <c r="X385" s="6"/>
    </row>
    <row r="386" spans="1:37" ht="12.75" customHeight="1" x14ac:dyDescent="0.2">
      <c r="A386" s="22"/>
      <c r="B386" s="22" t="s">
        <v>224</v>
      </c>
      <c r="C386" s="22" t="s">
        <v>252</v>
      </c>
      <c r="D386" s="22" t="s">
        <v>338</v>
      </c>
      <c r="E386" s="22"/>
      <c r="F386" s="22" t="s">
        <v>339</v>
      </c>
      <c r="I386" s="1">
        <v>0</v>
      </c>
      <c r="J386" s="1">
        <v>2</v>
      </c>
      <c r="K386" s="1">
        <v>7</v>
      </c>
      <c r="L386" s="1">
        <v>7</v>
      </c>
      <c r="M386" s="1">
        <v>9</v>
      </c>
      <c r="N386" s="1">
        <v>5</v>
      </c>
      <c r="O386" s="33">
        <v>4</v>
      </c>
      <c r="P386" s="33">
        <v>9</v>
      </c>
      <c r="Q386" s="33">
        <v>5</v>
      </c>
      <c r="R386" s="33">
        <v>4</v>
      </c>
      <c r="S386" s="33">
        <v>8</v>
      </c>
      <c r="T386" s="33">
        <v>9</v>
      </c>
      <c r="U386" s="33">
        <v>6</v>
      </c>
      <c r="X386" s="6"/>
    </row>
    <row r="387" spans="1:37" ht="12.75" customHeight="1" x14ac:dyDescent="0.2">
      <c r="A387" s="22"/>
      <c r="B387" s="22" t="s">
        <v>224</v>
      </c>
      <c r="C387" s="22" t="s">
        <v>252</v>
      </c>
      <c r="D387" s="22" t="s">
        <v>225</v>
      </c>
      <c r="E387" s="22"/>
      <c r="F387" s="22" t="s">
        <v>439</v>
      </c>
      <c r="I387" s="1">
        <v>1</v>
      </c>
      <c r="N387" s="1"/>
      <c r="X387" s="6"/>
    </row>
    <row r="388" spans="1:37" ht="12" customHeight="1" x14ac:dyDescent="0.2">
      <c r="A388" s="22"/>
      <c r="B388" s="22" t="s">
        <v>224</v>
      </c>
      <c r="C388" s="22" t="s">
        <v>252</v>
      </c>
      <c r="D388" s="22" t="s">
        <v>225</v>
      </c>
      <c r="E388" s="22"/>
      <c r="F388" s="22" t="s">
        <v>224</v>
      </c>
      <c r="H388" s="1">
        <v>14</v>
      </c>
      <c r="I388" s="1">
        <v>17</v>
      </c>
      <c r="J388" s="1">
        <v>37</v>
      </c>
      <c r="K388" s="1">
        <v>34</v>
      </c>
      <c r="L388" s="1">
        <v>31</v>
      </c>
      <c r="M388" s="1">
        <v>36</v>
      </c>
      <c r="N388" s="1">
        <v>84</v>
      </c>
      <c r="O388" s="33">
        <v>64</v>
      </c>
      <c r="P388" s="33">
        <v>55</v>
      </c>
      <c r="Q388" s="33">
        <v>58</v>
      </c>
      <c r="R388" s="33">
        <v>49</v>
      </c>
      <c r="S388" s="33">
        <v>57</v>
      </c>
      <c r="T388" s="33">
        <v>56</v>
      </c>
      <c r="U388" s="33">
        <v>81</v>
      </c>
      <c r="V388" s="33">
        <v>66</v>
      </c>
      <c r="W388" s="33">
        <v>37</v>
      </c>
      <c r="X388" s="6">
        <v>14</v>
      </c>
    </row>
    <row r="389" spans="1:37" ht="12" customHeight="1" x14ac:dyDescent="0.2">
      <c r="A389" s="22"/>
      <c r="B389" s="22" t="s">
        <v>224</v>
      </c>
      <c r="C389" s="22" t="s">
        <v>252</v>
      </c>
      <c r="D389" s="22" t="s">
        <v>225</v>
      </c>
      <c r="E389" s="22"/>
      <c r="F389" s="22" t="s">
        <v>409</v>
      </c>
      <c r="H389" s="1">
        <v>30</v>
      </c>
      <c r="I389" s="1">
        <v>43</v>
      </c>
      <c r="J389" s="1">
        <v>49</v>
      </c>
      <c r="K389" s="1">
        <v>34</v>
      </c>
      <c r="L389" s="1">
        <v>36</v>
      </c>
      <c r="M389" s="1">
        <v>37</v>
      </c>
      <c r="N389" s="1"/>
      <c r="X389" s="6"/>
    </row>
    <row r="390" spans="1:37" ht="12.75" customHeight="1" thickBot="1" x14ac:dyDescent="0.25">
      <c r="A390" s="22"/>
      <c r="B390" s="22"/>
      <c r="C390" s="22"/>
      <c r="D390" s="22"/>
      <c r="E390" s="22"/>
      <c r="F390" s="22"/>
      <c r="M390" s="40"/>
      <c r="N390" s="40"/>
      <c r="X390" s="6"/>
    </row>
    <row r="391" spans="1:37" ht="12.75" customHeight="1" thickTop="1" x14ac:dyDescent="0.2">
      <c r="A391" s="24" t="s">
        <v>340</v>
      </c>
      <c r="B391" s="25"/>
      <c r="C391" s="22"/>
      <c r="D391" s="24"/>
      <c r="E391" s="25"/>
      <c r="F391" s="26"/>
      <c r="H391" s="11">
        <f>SUM(H344:H354,H356:H370,H373:H390)</f>
        <v>270</v>
      </c>
      <c r="I391" s="11">
        <f>SUM(I344:I354,I356:I370,I373:I390)</f>
        <v>281</v>
      </c>
      <c r="J391" s="11">
        <f>SUM(J344:J354,J356:J370,J373:J390)</f>
        <v>303</v>
      </c>
      <c r="K391" s="11">
        <f>SUM(K345:K354,K358:K370,K375:K389)</f>
        <v>282</v>
      </c>
      <c r="L391" s="11">
        <f>SUM(L345:L354,L358:L370,L375:L389)</f>
        <v>273</v>
      </c>
      <c r="M391" s="11">
        <f>SUM(M345:M354,M358:M370,M377:M389)</f>
        <v>307</v>
      </c>
      <c r="N391" s="11">
        <f t="shared" ref="N391:AA391" si="174">SUM(N345:N354,N358:N370,N377:N388)</f>
        <v>324</v>
      </c>
      <c r="O391" s="11">
        <f t="shared" si="174"/>
        <v>312</v>
      </c>
      <c r="P391" s="11">
        <f t="shared" si="174"/>
        <v>286</v>
      </c>
      <c r="Q391" s="11">
        <f t="shared" si="174"/>
        <v>307</v>
      </c>
      <c r="R391" s="11">
        <f t="shared" si="174"/>
        <v>296</v>
      </c>
      <c r="S391" s="11">
        <f t="shared" si="174"/>
        <v>354</v>
      </c>
      <c r="T391" s="11">
        <f t="shared" si="174"/>
        <v>334</v>
      </c>
      <c r="U391" s="11">
        <f t="shared" si="174"/>
        <v>332</v>
      </c>
      <c r="V391" s="11">
        <f t="shared" si="174"/>
        <v>302</v>
      </c>
      <c r="W391" s="11">
        <f t="shared" si="174"/>
        <v>257</v>
      </c>
      <c r="X391" s="11">
        <f t="shared" si="174"/>
        <v>243</v>
      </c>
      <c r="Y391" s="11">
        <f t="shared" si="174"/>
        <v>255</v>
      </c>
      <c r="Z391" s="11">
        <f t="shared" si="174"/>
        <v>254</v>
      </c>
      <c r="AA391" s="11">
        <f t="shared" si="174"/>
        <v>286</v>
      </c>
    </row>
    <row r="392" spans="1:37" ht="12.75" customHeight="1" x14ac:dyDescent="0.2">
      <c r="A392" s="22"/>
      <c r="B392" s="22"/>
      <c r="C392" s="22"/>
      <c r="D392" s="22"/>
      <c r="E392" s="22"/>
      <c r="F392" s="22"/>
      <c r="N392" s="1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37" ht="12" customHeight="1" x14ac:dyDescent="0.2">
      <c r="A393" s="22"/>
      <c r="B393" s="22"/>
      <c r="C393" s="22"/>
      <c r="D393" s="22"/>
      <c r="E393" s="22"/>
      <c r="F393" s="22"/>
      <c r="N393" s="1"/>
    </row>
    <row r="394" spans="1:37" ht="12.75" customHeight="1" x14ac:dyDescent="0.2">
      <c r="A394" s="22"/>
      <c r="B394" s="22"/>
      <c r="C394" s="22"/>
      <c r="D394" s="27" t="s">
        <v>255</v>
      </c>
      <c r="E394" s="22"/>
      <c r="F394" s="26" t="s">
        <v>341</v>
      </c>
      <c r="H394" s="36">
        <f>H306+H315+H374</f>
        <v>6</v>
      </c>
      <c r="I394" s="36">
        <f>I306+I315+I374</f>
        <v>2</v>
      </c>
      <c r="J394" s="36">
        <f>J306+J315+J374</f>
        <v>2</v>
      </c>
      <c r="K394" s="36">
        <f t="shared" ref="K394:AA394" si="175">K306+K315</f>
        <v>4</v>
      </c>
      <c r="L394" s="36">
        <f t="shared" si="175"/>
        <v>3</v>
      </c>
      <c r="M394" s="36">
        <f t="shared" si="175"/>
        <v>3</v>
      </c>
      <c r="N394" s="36">
        <f t="shared" si="175"/>
        <v>3</v>
      </c>
      <c r="O394" s="36">
        <f t="shared" si="175"/>
        <v>4</v>
      </c>
      <c r="P394" s="36">
        <f t="shared" si="175"/>
        <v>4</v>
      </c>
      <c r="Q394" s="36">
        <f t="shared" si="175"/>
        <v>4</v>
      </c>
      <c r="R394" s="36">
        <f t="shared" si="175"/>
        <v>8</v>
      </c>
      <c r="S394" s="36">
        <f t="shared" si="175"/>
        <v>15</v>
      </c>
      <c r="T394" s="36">
        <f t="shared" si="175"/>
        <v>18</v>
      </c>
      <c r="U394" s="36">
        <f t="shared" si="175"/>
        <v>19</v>
      </c>
      <c r="V394" s="36">
        <f t="shared" si="175"/>
        <v>6</v>
      </c>
      <c r="W394" s="36">
        <f t="shared" si="175"/>
        <v>0</v>
      </c>
      <c r="X394" s="36">
        <f t="shared" si="175"/>
        <v>0</v>
      </c>
      <c r="Y394" s="36">
        <f t="shared" si="175"/>
        <v>0</v>
      </c>
      <c r="Z394" s="36">
        <f t="shared" si="175"/>
        <v>0</v>
      </c>
      <c r="AA394" s="36">
        <f t="shared" si="175"/>
        <v>0</v>
      </c>
    </row>
    <row r="395" spans="1:37" ht="12.75" customHeight="1" x14ac:dyDescent="0.2">
      <c r="A395" s="22"/>
      <c r="B395" s="22"/>
      <c r="C395" s="22"/>
      <c r="D395" s="27" t="s">
        <v>165</v>
      </c>
      <c r="E395" s="22" t="s">
        <v>106</v>
      </c>
      <c r="F395" s="26" t="s">
        <v>227</v>
      </c>
      <c r="H395" s="36">
        <f t="shared" ref="H395:AA395" si="176">H307+H313+H316+H329+H331+H336+H334+H338+H348+H371+H381</f>
        <v>83</v>
      </c>
      <c r="I395" s="36">
        <f t="shared" ref="I395" si="177">I307+I313+I316+I329+I331+I336+I334+I338+I348+I371+I381</f>
        <v>51</v>
      </c>
      <c r="J395" s="36">
        <f t="shared" ref="J395" si="178">J307+J313+J316+J329+J331+J336+J334+J338+J348+J371+J381</f>
        <v>58</v>
      </c>
      <c r="K395" s="36">
        <f t="shared" si="176"/>
        <v>17</v>
      </c>
      <c r="L395" s="36">
        <f t="shared" si="176"/>
        <v>12</v>
      </c>
      <c r="M395" s="36">
        <f t="shared" si="176"/>
        <v>19</v>
      </c>
      <c r="N395" s="36">
        <f t="shared" si="176"/>
        <v>26</v>
      </c>
      <c r="O395" s="36">
        <f t="shared" si="176"/>
        <v>49</v>
      </c>
      <c r="P395" s="36">
        <f t="shared" si="176"/>
        <v>36</v>
      </c>
      <c r="Q395" s="36">
        <f t="shared" si="176"/>
        <v>47</v>
      </c>
      <c r="R395" s="36">
        <f t="shared" si="176"/>
        <v>64</v>
      </c>
      <c r="S395" s="36">
        <f t="shared" si="176"/>
        <v>90</v>
      </c>
      <c r="T395" s="36">
        <f t="shared" si="176"/>
        <v>112</v>
      </c>
      <c r="U395" s="36">
        <f t="shared" si="176"/>
        <v>80</v>
      </c>
      <c r="V395" s="36">
        <f t="shared" si="176"/>
        <v>84</v>
      </c>
      <c r="W395" s="36">
        <f t="shared" si="176"/>
        <v>101</v>
      </c>
      <c r="X395" s="36">
        <f t="shared" si="176"/>
        <v>103</v>
      </c>
      <c r="Y395" s="36">
        <f t="shared" si="176"/>
        <v>120</v>
      </c>
      <c r="Z395" s="36">
        <f t="shared" si="176"/>
        <v>183</v>
      </c>
      <c r="AA395" s="36">
        <f t="shared" si="176"/>
        <v>207</v>
      </c>
    </row>
    <row r="396" spans="1:37" ht="12.75" customHeight="1" thickBot="1" x14ac:dyDescent="0.25">
      <c r="A396" s="22"/>
      <c r="B396" s="22"/>
      <c r="C396" s="22"/>
      <c r="D396" s="22"/>
      <c r="E396" s="22"/>
      <c r="F396" s="26" t="s">
        <v>228</v>
      </c>
      <c r="H396" s="6">
        <f t="shared" ref="H396:P396" si="179">H397-SUM(H395,H394)</f>
        <v>317</v>
      </c>
      <c r="I396" s="6">
        <f t="shared" ref="I396" si="180">I397-SUM(I395,I394)</f>
        <v>264</v>
      </c>
      <c r="J396" s="6">
        <f t="shared" ref="J396" si="181">J397-SUM(J395,J394)</f>
        <v>193</v>
      </c>
      <c r="K396" s="6">
        <f t="shared" ref="K396" si="182">K397-SUM(K395,K394)</f>
        <v>151</v>
      </c>
      <c r="L396" s="6">
        <f t="shared" si="179"/>
        <v>160</v>
      </c>
      <c r="M396" s="6">
        <f t="shared" si="179"/>
        <v>182</v>
      </c>
      <c r="N396" s="6">
        <f t="shared" si="179"/>
        <v>227</v>
      </c>
      <c r="O396" s="6">
        <f t="shared" si="179"/>
        <v>270</v>
      </c>
      <c r="P396" s="6">
        <f t="shared" si="179"/>
        <v>280</v>
      </c>
      <c r="Q396" s="6">
        <f t="shared" ref="Q396:U396" si="183">Q397-SUM(Q395,Q394)</f>
        <v>329</v>
      </c>
      <c r="R396" s="6">
        <f t="shared" si="183"/>
        <v>390</v>
      </c>
      <c r="S396" s="6">
        <f t="shared" si="183"/>
        <v>497</v>
      </c>
      <c r="T396" s="6">
        <f t="shared" si="183"/>
        <v>545</v>
      </c>
      <c r="U396" s="6">
        <f t="shared" si="183"/>
        <v>548</v>
      </c>
      <c r="V396" s="6">
        <f t="shared" ref="V396" si="184">V397-SUM(V395,V394)</f>
        <v>526</v>
      </c>
      <c r="W396" s="6">
        <f t="shared" ref="W396" si="185">W397-SUM(W395,W394)</f>
        <v>562</v>
      </c>
      <c r="X396" s="6">
        <f t="shared" ref="X396" si="186">X397-SUM(X395,X394)</f>
        <v>618</v>
      </c>
      <c r="Y396" s="6">
        <f t="shared" ref="Y396" si="187">Y397-SUM(Y395,Y394)</f>
        <v>742</v>
      </c>
      <c r="Z396" s="6">
        <f t="shared" ref="Z396" si="188">Z397-SUM(Z395,Z394)</f>
        <v>707</v>
      </c>
      <c r="AA396" s="6">
        <f t="shared" ref="AA396" si="189">AA397-SUM(AA395,AA394)</f>
        <v>816</v>
      </c>
    </row>
    <row r="397" spans="1:37" ht="12.75" customHeight="1" thickTop="1" x14ac:dyDescent="0.2">
      <c r="A397" s="22"/>
      <c r="B397" s="22"/>
      <c r="C397" s="22"/>
      <c r="D397" s="24" t="s">
        <v>415</v>
      </c>
      <c r="E397" s="25"/>
      <c r="F397" s="25"/>
      <c r="H397" s="11">
        <f>SUM(H309,H313:H317,H329:H332,H340,H348:H349,H355,H371:H372,H374:H375,H381:H382)</f>
        <v>406</v>
      </c>
      <c r="I397" s="11">
        <f>SUM(I309,I313:I317,I329:I332,I340,I348:I349,I355,I371:I372,I374:I375,I381:I382)</f>
        <v>317</v>
      </c>
      <c r="J397" s="11">
        <f>SUM(J309,J313:J317,J329:J332,J340,J348:J349,J355,J371:J372,J374:J375,J381:J382)</f>
        <v>253</v>
      </c>
      <c r="K397" s="11">
        <f>SUM(K309,K313:K317,K329:K332,K340,K348:K349,K355,K371:K372,K375:K375,K381:K382)</f>
        <v>172</v>
      </c>
      <c r="L397" s="11">
        <f>SUM(L309,L313:L317,L329:L332,L340,L348:L349,L355,L371:L372,L375:L375,L381:L382)</f>
        <v>175</v>
      </c>
      <c r="M397" s="11">
        <f t="shared" ref="M397:AA397" si="190">SUM(M309,M313:M317,M329:M332,M340,M348:M349,M355,M371:M372,M381:M382)</f>
        <v>204</v>
      </c>
      <c r="N397" s="11">
        <f t="shared" si="190"/>
        <v>256</v>
      </c>
      <c r="O397" s="11">
        <f t="shared" si="190"/>
        <v>323</v>
      </c>
      <c r="P397" s="11">
        <f t="shared" si="190"/>
        <v>320</v>
      </c>
      <c r="Q397" s="11">
        <f t="shared" si="190"/>
        <v>380</v>
      </c>
      <c r="R397" s="11">
        <f t="shared" si="190"/>
        <v>462</v>
      </c>
      <c r="S397" s="11">
        <f t="shared" si="190"/>
        <v>602</v>
      </c>
      <c r="T397" s="11">
        <f t="shared" si="190"/>
        <v>675</v>
      </c>
      <c r="U397" s="11">
        <f t="shared" si="190"/>
        <v>647</v>
      </c>
      <c r="V397" s="11">
        <f t="shared" si="190"/>
        <v>616</v>
      </c>
      <c r="W397" s="11">
        <f t="shared" si="190"/>
        <v>663</v>
      </c>
      <c r="X397" s="11">
        <f t="shared" si="190"/>
        <v>721</v>
      </c>
      <c r="Y397" s="11">
        <f t="shared" si="190"/>
        <v>862</v>
      </c>
      <c r="Z397" s="11">
        <f t="shared" si="190"/>
        <v>890</v>
      </c>
      <c r="AA397" s="11">
        <f t="shared" si="190"/>
        <v>1023</v>
      </c>
    </row>
    <row r="398" spans="1:37" ht="12.75" customHeight="1" x14ac:dyDescent="0.2">
      <c r="A398" s="22"/>
      <c r="B398" s="22"/>
      <c r="C398" s="22"/>
      <c r="D398" s="27" t="s">
        <v>255</v>
      </c>
      <c r="E398" s="22"/>
      <c r="F398" s="26" t="s">
        <v>342</v>
      </c>
      <c r="H398" s="36">
        <f t="shared" ref="H398:M398" si="191">H242+H377+H358</f>
        <v>0</v>
      </c>
      <c r="I398" s="36">
        <f t="shared" si="191"/>
        <v>0</v>
      </c>
      <c r="J398" s="36">
        <f t="shared" si="191"/>
        <v>0</v>
      </c>
      <c r="K398" s="36">
        <f t="shared" si="191"/>
        <v>1</v>
      </c>
      <c r="L398" s="36">
        <f t="shared" si="191"/>
        <v>1</v>
      </c>
      <c r="M398" s="36">
        <f t="shared" si="191"/>
        <v>2</v>
      </c>
      <c r="N398" s="36">
        <f t="shared" ref="N398:AA398" si="192">N377+N358</f>
        <v>1</v>
      </c>
      <c r="O398" s="36">
        <f t="shared" si="192"/>
        <v>3</v>
      </c>
      <c r="P398" s="36">
        <f t="shared" si="192"/>
        <v>0</v>
      </c>
      <c r="Q398" s="36">
        <f t="shared" si="192"/>
        <v>4</v>
      </c>
      <c r="R398" s="36">
        <f t="shared" si="192"/>
        <v>2</v>
      </c>
      <c r="S398" s="36">
        <f t="shared" si="192"/>
        <v>7</v>
      </c>
      <c r="T398" s="36">
        <f t="shared" si="192"/>
        <v>2</v>
      </c>
      <c r="U398" s="36">
        <f t="shared" si="192"/>
        <v>0</v>
      </c>
      <c r="V398" s="36">
        <f t="shared" si="192"/>
        <v>0</v>
      </c>
      <c r="W398" s="36">
        <f t="shared" si="192"/>
        <v>0</v>
      </c>
      <c r="X398" s="36">
        <f t="shared" si="192"/>
        <v>0</v>
      </c>
      <c r="Y398" s="36">
        <f t="shared" si="192"/>
        <v>0</v>
      </c>
      <c r="Z398" s="36">
        <f t="shared" si="192"/>
        <v>0</v>
      </c>
      <c r="AA398" s="36">
        <f t="shared" si="192"/>
        <v>0</v>
      </c>
    </row>
    <row r="399" spans="1:37" s="2" customFormat="1" ht="12.75" customHeight="1" x14ac:dyDescent="0.2">
      <c r="A399" s="22"/>
      <c r="B399" s="22"/>
      <c r="C399" s="22"/>
      <c r="D399" s="27" t="s">
        <v>165</v>
      </c>
      <c r="E399" s="22" t="s">
        <v>106</v>
      </c>
      <c r="F399" s="26" t="s">
        <v>343</v>
      </c>
      <c r="G399" s="1"/>
      <c r="H399" s="36">
        <f t="shared" ref="H399:AA399" si="193">H243+H247+H378</f>
        <v>0</v>
      </c>
      <c r="I399" s="36">
        <f t="shared" ref="I399" si="194">I243+I247+I378</f>
        <v>0</v>
      </c>
      <c r="J399" s="36">
        <f t="shared" ref="J399" si="195">J243+J247+J378</f>
        <v>0</v>
      </c>
      <c r="K399" s="36">
        <f t="shared" si="193"/>
        <v>0</v>
      </c>
      <c r="L399" s="36">
        <f t="shared" si="193"/>
        <v>0</v>
      </c>
      <c r="M399" s="36">
        <f t="shared" si="193"/>
        <v>0</v>
      </c>
      <c r="N399" s="36">
        <f t="shared" si="193"/>
        <v>0</v>
      </c>
      <c r="O399" s="36">
        <f t="shared" si="193"/>
        <v>0</v>
      </c>
      <c r="P399" s="36">
        <f t="shared" si="193"/>
        <v>0</v>
      </c>
      <c r="Q399" s="36">
        <f t="shared" si="193"/>
        <v>0</v>
      </c>
      <c r="R399" s="36">
        <f t="shared" si="193"/>
        <v>0</v>
      </c>
      <c r="S399" s="36">
        <f t="shared" si="193"/>
        <v>0</v>
      </c>
      <c r="T399" s="36">
        <f t="shared" si="193"/>
        <v>0</v>
      </c>
      <c r="U399" s="36">
        <f t="shared" si="193"/>
        <v>1</v>
      </c>
      <c r="V399" s="36">
        <f t="shared" si="193"/>
        <v>0</v>
      </c>
      <c r="W399" s="36">
        <f t="shared" si="193"/>
        <v>0</v>
      </c>
      <c r="X399" s="36">
        <f t="shared" si="193"/>
        <v>2</v>
      </c>
      <c r="Y399" s="36">
        <f t="shared" si="193"/>
        <v>7</v>
      </c>
      <c r="Z399" s="36">
        <f t="shared" si="193"/>
        <v>8</v>
      </c>
      <c r="AA399" s="36">
        <f t="shared" si="193"/>
        <v>5</v>
      </c>
      <c r="AB399" s="33"/>
      <c r="AC399" s="33"/>
      <c r="AD399" s="33"/>
      <c r="AE399" s="33"/>
      <c r="AF399" s="33"/>
      <c r="AJ399" s="1"/>
      <c r="AK399" s="1"/>
    </row>
    <row r="400" spans="1:37" s="2" customFormat="1" ht="12.75" customHeight="1" thickBot="1" x14ac:dyDescent="0.25">
      <c r="A400" s="22"/>
      <c r="B400" s="22"/>
      <c r="C400" s="22"/>
      <c r="D400" s="26"/>
      <c r="E400" s="22"/>
      <c r="F400" s="26" t="s">
        <v>344</v>
      </c>
      <c r="G400" s="1"/>
      <c r="H400" s="6">
        <f>SUM(H244,H248:H250,H345:H347,H357,H359,H379:H380,H384:H389)</f>
        <v>172</v>
      </c>
      <c r="I400" s="6">
        <f>SUM(I244,I248:I250,I345:I347,I357,I359,I379:I380,I384:I389)</f>
        <v>188</v>
      </c>
      <c r="J400" s="6">
        <f>SUM(J244,J248:J250,J345:J347,J357,J359,J379:J380,J384:J389)</f>
        <v>218</v>
      </c>
      <c r="K400" s="6">
        <f>SUM(K244,K248:K250,K345:K347,K359,K379:K380,K384:K389)</f>
        <v>213</v>
      </c>
      <c r="L400" s="6">
        <f>SUM(L244,L248:L250,L345:L347,L359,L379:L380,L384:L389)</f>
        <v>213</v>
      </c>
      <c r="M400" s="6">
        <f>SUM(M244,M248:M250,M345:M347,M359,M379,M384:M389)</f>
        <v>242</v>
      </c>
      <c r="N400" s="6">
        <f t="shared" ref="N400:AA400" si="196">SUM(N244,N248:N250,N345:N347,N359,N379,N384:N388)</f>
        <v>242</v>
      </c>
      <c r="O400" s="6">
        <f t="shared" si="196"/>
        <v>213</v>
      </c>
      <c r="P400" s="6">
        <f t="shared" si="196"/>
        <v>216</v>
      </c>
      <c r="Q400" s="6">
        <f t="shared" si="196"/>
        <v>212</v>
      </c>
      <c r="R400" s="6">
        <f t="shared" si="196"/>
        <v>186</v>
      </c>
      <c r="S400" s="6">
        <f t="shared" si="196"/>
        <v>209</v>
      </c>
      <c r="T400" s="6">
        <f t="shared" si="196"/>
        <v>199</v>
      </c>
      <c r="U400" s="6">
        <f t="shared" si="196"/>
        <v>205</v>
      </c>
      <c r="V400" s="6">
        <f t="shared" si="196"/>
        <v>153</v>
      </c>
      <c r="W400" s="6">
        <f t="shared" si="196"/>
        <v>111</v>
      </c>
      <c r="X400" s="6">
        <f t="shared" si="196"/>
        <v>86</v>
      </c>
      <c r="Y400" s="6">
        <f t="shared" si="196"/>
        <v>69</v>
      </c>
      <c r="Z400" s="6">
        <f t="shared" si="196"/>
        <v>70</v>
      </c>
      <c r="AA400" s="6">
        <f t="shared" si="196"/>
        <v>53</v>
      </c>
      <c r="AB400" s="33"/>
      <c r="AC400" s="33"/>
      <c r="AD400" s="33"/>
      <c r="AE400" s="33"/>
      <c r="AF400" s="33"/>
    </row>
    <row r="401" spans="1:37" ht="12" customHeight="1" thickTop="1" x14ac:dyDescent="0.2">
      <c r="A401" s="22"/>
      <c r="B401" s="22"/>
      <c r="C401" s="22"/>
      <c r="D401" s="24" t="s">
        <v>345</v>
      </c>
      <c r="E401" s="25"/>
      <c r="F401" s="25"/>
      <c r="H401" s="11">
        <f t="shared" ref="H401:P401" si="197">SUM(H397:H400)</f>
        <v>578</v>
      </c>
      <c r="I401" s="11">
        <f t="shared" ref="I401" si="198">SUM(I397:I400)</f>
        <v>505</v>
      </c>
      <c r="J401" s="11">
        <f t="shared" ref="J401" si="199">SUM(J397:J400)</f>
        <v>471</v>
      </c>
      <c r="K401" s="11">
        <f t="shared" ref="K401" si="200">SUM(K397:K400)</f>
        <v>386</v>
      </c>
      <c r="L401" s="11">
        <f t="shared" si="197"/>
        <v>389</v>
      </c>
      <c r="M401" s="11">
        <f t="shared" si="197"/>
        <v>448</v>
      </c>
      <c r="N401" s="11">
        <f t="shared" si="197"/>
        <v>499</v>
      </c>
      <c r="O401" s="11">
        <f t="shared" si="197"/>
        <v>539</v>
      </c>
      <c r="P401" s="11">
        <f t="shared" si="197"/>
        <v>536</v>
      </c>
      <c r="Q401" s="11">
        <f t="shared" ref="Q401:U401" si="201">SUM(Q397:Q400)</f>
        <v>596</v>
      </c>
      <c r="R401" s="11">
        <f t="shared" si="201"/>
        <v>650</v>
      </c>
      <c r="S401" s="11">
        <f t="shared" si="201"/>
        <v>818</v>
      </c>
      <c r="T401" s="11">
        <f t="shared" si="201"/>
        <v>876</v>
      </c>
      <c r="U401" s="11">
        <f t="shared" si="201"/>
        <v>853</v>
      </c>
      <c r="V401" s="11">
        <f t="shared" ref="V401" si="202">SUM(V397:V400)</f>
        <v>769</v>
      </c>
      <c r="W401" s="11">
        <f t="shared" ref="W401" si="203">SUM(W397:W400)</f>
        <v>774</v>
      </c>
      <c r="X401" s="11">
        <f t="shared" ref="X401" si="204">SUM(X397:X400)</f>
        <v>809</v>
      </c>
      <c r="Y401" s="11">
        <f t="shared" ref="Y401" si="205">SUM(Y397:Y400)</f>
        <v>938</v>
      </c>
      <c r="Z401" s="11">
        <f t="shared" ref="Z401" si="206">SUM(Z397:Z400)</f>
        <v>968</v>
      </c>
      <c r="AA401" s="11">
        <f t="shared" ref="AA401" si="207">SUM(AA397:AA400)</f>
        <v>1081</v>
      </c>
      <c r="AJ401" s="2"/>
      <c r="AK401" s="2"/>
    </row>
    <row r="402" spans="1:37" ht="12.75" customHeight="1" x14ac:dyDescent="0.2">
      <c r="A402" s="22"/>
      <c r="B402" s="22"/>
      <c r="C402" s="22"/>
      <c r="D402" s="22"/>
      <c r="E402" s="22"/>
      <c r="F402" s="22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37" s="2" customFormat="1" ht="12.75" customHeight="1" x14ac:dyDescent="0.2">
      <c r="A403" s="22"/>
      <c r="B403" s="22"/>
      <c r="C403" s="22" t="s">
        <v>248</v>
      </c>
      <c r="D403" s="26" t="s">
        <v>346</v>
      </c>
      <c r="E403" s="22"/>
      <c r="F403" s="22"/>
      <c r="G403" s="1"/>
      <c r="H403" s="6">
        <f>SUMIFS(H242:H389,$C242:$C389,$C403)-H325</f>
        <v>98</v>
      </c>
      <c r="I403" s="6">
        <f>SUMIFS(I242:I389,$C242:$C389,$C403)-I325</f>
        <v>105</v>
      </c>
      <c r="J403" s="6">
        <f>SUMIFS(J242:J389,$C242:$C389,$C403)-J325</f>
        <v>87</v>
      </c>
      <c r="K403" s="6">
        <f>SUMIFS(K242:K389,$C242:$C389,$C403)-K325</f>
        <v>103</v>
      </c>
      <c r="L403" s="6">
        <f>SUMIFS(L242:L389,$C242:$C389,$C403)-L325</f>
        <v>89</v>
      </c>
      <c r="M403" s="6">
        <f t="shared" ref="M403:AA403" si="208">SUMIFS(M242:M388,$C242:$C388,$C403)-M325</f>
        <v>72</v>
      </c>
      <c r="N403" s="6">
        <f t="shared" si="208"/>
        <v>73</v>
      </c>
      <c r="O403" s="6">
        <f t="shared" si="208"/>
        <v>74</v>
      </c>
      <c r="P403" s="6">
        <f t="shared" si="208"/>
        <v>62</v>
      </c>
      <c r="Q403" s="6">
        <f t="shared" si="208"/>
        <v>67</v>
      </c>
      <c r="R403" s="6">
        <f t="shared" si="208"/>
        <v>59</v>
      </c>
      <c r="S403" s="6">
        <f t="shared" si="208"/>
        <v>86</v>
      </c>
      <c r="T403" s="6">
        <f t="shared" si="208"/>
        <v>95</v>
      </c>
      <c r="U403" s="6">
        <f t="shared" si="208"/>
        <v>114</v>
      </c>
      <c r="V403" s="6">
        <f t="shared" si="208"/>
        <v>135</v>
      </c>
      <c r="W403" s="6">
        <f t="shared" si="208"/>
        <v>128</v>
      </c>
      <c r="X403" s="6">
        <f t="shared" si="208"/>
        <v>115</v>
      </c>
      <c r="Y403" s="6">
        <f t="shared" si="208"/>
        <v>215</v>
      </c>
      <c r="Z403" s="6">
        <f t="shared" si="208"/>
        <v>272</v>
      </c>
      <c r="AA403" s="6">
        <f t="shared" si="208"/>
        <v>290</v>
      </c>
      <c r="AB403" s="33"/>
      <c r="AC403" s="33"/>
      <c r="AD403" s="33"/>
      <c r="AE403" s="33"/>
      <c r="AF403" s="33"/>
      <c r="AJ403" s="1"/>
      <c r="AK403" s="1"/>
    </row>
    <row r="404" spans="1:37" s="2" customFormat="1" ht="12.75" customHeight="1" x14ac:dyDescent="0.2">
      <c r="A404" s="22"/>
      <c r="B404" s="22"/>
      <c r="C404" s="22"/>
      <c r="D404" s="22"/>
      <c r="E404" s="22"/>
      <c r="F404" s="22"/>
      <c r="G404" s="1"/>
      <c r="H404" s="1"/>
      <c r="I404" s="1"/>
      <c r="J404" s="1"/>
      <c r="K404" s="1"/>
      <c r="L404" s="1"/>
      <c r="M404" s="1"/>
      <c r="N404" s="1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33"/>
      <c r="AC404" s="33"/>
      <c r="AD404" s="33"/>
      <c r="AE404" s="33"/>
      <c r="AF404" s="33"/>
    </row>
    <row r="405" spans="1:37" s="2" customFormat="1" ht="12.75" customHeight="1" x14ac:dyDescent="0.2">
      <c r="A405" s="22"/>
      <c r="B405" s="22"/>
      <c r="C405" s="22"/>
      <c r="D405" s="22" t="s">
        <v>255</v>
      </c>
      <c r="E405" s="22"/>
      <c r="F405" s="22" t="s">
        <v>347</v>
      </c>
      <c r="G405" s="1"/>
      <c r="H405" s="41">
        <f t="shared" ref="H405:V405" si="209">SUMIFS(H242:H388,$D242:$D388,$D405)-H306</f>
        <v>6</v>
      </c>
      <c r="I405" s="41">
        <f t="shared" ref="I405" si="210">SUMIFS(I242:I388,$D242:$D388,$D405)-I306</f>
        <v>2</v>
      </c>
      <c r="J405" s="41">
        <f t="shared" ref="J405" si="211">SUMIFS(J242:J388,$D242:$D388,$D405)-J306</f>
        <v>2</v>
      </c>
      <c r="K405" s="41">
        <f t="shared" si="209"/>
        <v>5</v>
      </c>
      <c r="L405" s="41">
        <f t="shared" si="209"/>
        <v>4</v>
      </c>
      <c r="M405" s="41">
        <f t="shared" si="209"/>
        <v>5</v>
      </c>
      <c r="N405" s="41">
        <f t="shared" si="209"/>
        <v>4</v>
      </c>
      <c r="O405" s="41">
        <f t="shared" si="209"/>
        <v>7</v>
      </c>
      <c r="P405" s="41">
        <f t="shared" si="209"/>
        <v>4</v>
      </c>
      <c r="Q405" s="41">
        <f t="shared" si="209"/>
        <v>8</v>
      </c>
      <c r="R405" s="41">
        <f t="shared" si="209"/>
        <v>10</v>
      </c>
      <c r="S405" s="41">
        <f t="shared" si="209"/>
        <v>22</v>
      </c>
      <c r="T405" s="41">
        <f t="shared" si="209"/>
        <v>21</v>
      </c>
      <c r="U405" s="41">
        <f t="shared" si="209"/>
        <v>19</v>
      </c>
      <c r="V405" s="41">
        <f t="shared" si="209"/>
        <v>6</v>
      </c>
      <c r="W405" s="41">
        <v>3</v>
      </c>
      <c r="X405" s="41">
        <v>6</v>
      </c>
      <c r="Y405" s="41">
        <v>8</v>
      </c>
      <c r="Z405" s="41">
        <v>2</v>
      </c>
      <c r="AA405" s="41"/>
      <c r="AB405" s="33"/>
      <c r="AC405" s="33"/>
      <c r="AD405" s="33"/>
      <c r="AE405" s="33"/>
      <c r="AF405" s="33"/>
    </row>
    <row r="406" spans="1:37" s="2" customFormat="1" ht="12.75" customHeight="1" x14ac:dyDescent="0.2">
      <c r="A406" s="22"/>
      <c r="B406" s="22"/>
      <c r="C406" s="22"/>
      <c r="D406" s="22"/>
      <c r="E406" s="22"/>
      <c r="F406" s="22"/>
      <c r="G406" s="1"/>
      <c r="H406" s="1"/>
      <c r="I406" s="1"/>
      <c r="J406" s="1"/>
      <c r="K406" s="1"/>
      <c r="L406" s="1"/>
      <c r="M406" s="1"/>
      <c r="N406" s="1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3"/>
      <c r="AC406" s="33"/>
      <c r="AD406" s="33"/>
      <c r="AE406" s="33"/>
      <c r="AF406" s="33"/>
    </row>
    <row r="407" spans="1:37" s="2" customFormat="1" ht="12.75" customHeight="1" x14ac:dyDescent="0.2">
      <c r="A407" s="22"/>
      <c r="B407" s="22"/>
      <c r="C407" s="22"/>
      <c r="D407" s="23" t="s">
        <v>233</v>
      </c>
      <c r="E407" s="22"/>
      <c r="F407" s="22"/>
      <c r="G407" s="1"/>
      <c r="H407" s="1"/>
      <c r="I407" s="1"/>
      <c r="J407" s="1"/>
      <c r="K407" s="1"/>
      <c r="L407" s="1"/>
      <c r="M407" s="1"/>
      <c r="N407" s="1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33"/>
      <c r="Z407" s="33"/>
      <c r="AA407" s="33"/>
      <c r="AB407" s="33"/>
      <c r="AC407" s="33"/>
      <c r="AD407" s="33"/>
      <c r="AE407" s="33"/>
      <c r="AF407" s="33"/>
    </row>
    <row r="408" spans="1:37" ht="12.75" customHeight="1" x14ac:dyDescent="0.2">
      <c r="A408" s="22"/>
      <c r="B408" s="22"/>
      <c r="C408" s="22"/>
      <c r="D408" s="22" t="s">
        <v>348</v>
      </c>
      <c r="E408" s="22"/>
      <c r="F408" s="22" t="s">
        <v>349</v>
      </c>
      <c r="N408" s="1"/>
      <c r="O408" s="17">
        <v>1</v>
      </c>
      <c r="P408" s="17"/>
      <c r="Q408" s="17"/>
      <c r="R408" s="17">
        <v>1</v>
      </c>
      <c r="S408" s="17">
        <v>2</v>
      </c>
      <c r="T408" s="17">
        <v>14</v>
      </c>
      <c r="U408" s="17">
        <v>3</v>
      </c>
      <c r="V408" s="17">
        <v>2</v>
      </c>
      <c r="W408" s="17">
        <v>17</v>
      </c>
      <c r="X408" s="6">
        <v>2</v>
      </c>
      <c r="Y408" s="33">
        <v>2</v>
      </c>
      <c r="Z408" s="33">
        <v>2</v>
      </c>
      <c r="AA408" s="33">
        <v>4</v>
      </c>
    </row>
    <row r="409" spans="1:37" ht="12.75" customHeight="1" x14ac:dyDescent="0.2">
      <c r="A409" s="22"/>
      <c r="B409" s="22"/>
      <c r="D409" s="22" t="s">
        <v>350</v>
      </c>
      <c r="E409" s="22"/>
      <c r="F409" s="22" t="s">
        <v>351</v>
      </c>
      <c r="H409" s="1">
        <v>21</v>
      </c>
      <c r="I409" s="1">
        <v>64</v>
      </c>
      <c r="J409" s="1">
        <v>18</v>
      </c>
      <c r="K409" s="1">
        <v>50</v>
      </c>
      <c r="L409" s="1">
        <v>37</v>
      </c>
      <c r="M409" s="1">
        <v>47</v>
      </c>
      <c r="N409" s="1">
        <v>24</v>
      </c>
      <c r="O409" s="20">
        <v>29</v>
      </c>
      <c r="P409" s="20">
        <v>43</v>
      </c>
      <c r="Q409" s="17">
        <v>47</v>
      </c>
      <c r="R409" s="17">
        <v>43</v>
      </c>
      <c r="S409" s="17">
        <v>54</v>
      </c>
      <c r="T409" s="17">
        <v>62</v>
      </c>
      <c r="U409" s="17">
        <v>80</v>
      </c>
      <c r="V409" s="17">
        <v>115</v>
      </c>
      <c r="W409" s="17">
        <v>94</v>
      </c>
      <c r="X409" s="6">
        <v>103</v>
      </c>
      <c r="Y409" s="33">
        <v>112</v>
      </c>
      <c r="Z409" s="33">
        <v>137</v>
      </c>
      <c r="AA409" s="33">
        <f>153+1</f>
        <v>154</v>
      </c>
    </row>
    <row r="410" spans="1:37" ht="12.75" customHeight="1" x14ac:dyDescent="0.2">
      <c r="A410" s="22"/>
      <c r="B410" s="22"/>
      <c r="C410" s="22"/>
      <c r="D410" s="22" t="s">
        <v>352</v>
      </c>
      <c r="E410" s="22"/>
      <c r="F410" s="22" t="s">
        <v>353</v>
      </c>
      <c r="N410" s="1"/>
      <c r="O410" s="17"/>
      <c r="P410" s="17"/>
      <c r="Q410" s="17"/>
      <c r="R410" s="17"/>
      <c r="S410" s="17"/>
      <c r="T410" s="17"/>
      <c r="U410" s="17"/>
      <c r="V410" s="17"/>
      <c r="W410" s="17"/>
      <c r="X410" s="6"/>
      <c r="AA410" s="33">
        <v>12</v>
      </c>
    </row>
    <row r="411" spans="1:37" ht="12" customHeight="1" thickBot="1" x14ac:dyDescent="0.25">
      <c r="A411" s="22"/>
      <c r="B411" s="22"/>
      <c r="C411" s="22"/>
      <c r="D411" s="22" t="s">
        <v>354</v>
      </c>
      <c r="E411" s="22"/>
      <c r="F411" s="22" t="s">
        <v>355</v>
      </c>
      <c r="M411" s="40"/>
      <c r="N411" s="40"/>
      <c r="O411" s="17"/>
      <c r="P411" s="17"/>
      <c r="Q411" s="17"/>
      <c r="R411" s="17"/>
      <c r="S411" s="17"/>
      <c r="T411" s="17">
        <v>0</v>
      </c>
      <c r="U411" s="17">
        <v>15</v>
      </c>
      <c r="V411" s="17">
        <v>14</v>
      </c>
      <c r="W411" s="17"/>
      <c r="X411" s="6"/>
    </row>
    <row r="412" spans="1:37" ht="12" customHeight="1" thickTop="1" x14ac:dyDescent="0.2">
      <c r="A412" s="22"/>
      <c r="B412" s="22"/>
      <c r="C412" s="22"/>
      <c r="D412" s="22"/>
      <c r="E412" s="24" t="s">
        <v>356</v>
      </c>
      <c r="F412" s="25"/>
      <c r="H412" s="37">
        <f t="shared" ref="H412:I412" si="212">SUM(H408:H411)</f>
        <v>21</v>
      </c>
      <c r="I412" s="37">
        <f t="shared" si="212"/>
        <v>64</v>
      </c>
      <c r="J412" s="37">
        <f t="shared" ref="J412" si="213">SUM(J408:J411)</f>
        <v>18</v>
      </c>
      <c r="K412" s="37">
        <f t="shared" ref="K412" si="214">SUM(K408:K411)</f>
        <v>50</v>
      </c>
      <c r="L412" s="37">
        <f t="shared" ref="L412:V412" si="215">SUM(L408:L411)</f>
        <v>37</v>
      </c>
      <c r="M412" s="37">
        <f t="shared" si="215"/>
        <v>47</v>
      </c>
      <c r="N412" s="37">
        <f t="shared" si="215"/>
        <v>24</v>
      </c>
      <c r="O412" s="37">
        <f t="shared" si="215"/>
        <v>30</v>
      </c>
      <c r="P412" s="37">
        <f t="shared" si="215"/>
        <v>43</v>
      </c>
      <c r="Q412" s="37">
        <f t="shared" si="215"/>
        <v>47</v>
      </c>
      <c r="R412" s="37">
        <f t="shared" si="215"/>
        <v>44</v>
      </c>
      <c r="S412" s="37">
        <f t="shared" si="215"/>
        <v>56</v>
      </c>
      <c r="T412" s="37">
        <f t="shared" si="215"/>
        <v>76</v>
      </c>
      <c r="U412" s="37">
        <f t="shared" si="215"/>
        <v>98</v>
      </c>
      <c r="V412" s="37">
        <f t="shared" si="215"/>
        <v>131</v>
      </c>
      <c r="W412" s="37">
        <f t="shared" ref="W412:AA412" si="216">SUM(W405:W411)</f>
        <v>114</v>
      </c>
      <c r="X412" s="37">
        <f t="shared" si="216"/>
        <v>111</v>
      </c>
      <c r="Y412" s="37">
        <f t="shared" si="216"/>
        <v>122</v>
      </c>
      <c r="Z412" s="37">
        <f t="shared" si="216"/>
        <v>141</v>
      </c>
      <c r="AA412" s="37">
        <f t="shared" si="216"/>
        <v>170</v>
      </c>
    </row>
    <row r="413" spans="1:37" ht="12" customHeight="1" thickBot="1" x14ac:dyDescent="0.25">
      <c r="A413" s="22"/>
      <c r="B413" s="22"/>
      <c r="C413" s="22"/>
      <c r="D413" s="22"/>
      <c r="E413" s="22"/>
      <c r="F413" s="2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37" ht="12" customHeight="1" thickTop="1" x14ac:dyDescent="0.2">
      <c r="A414" s="24" t="s">
        <v>357</v>
      </c>
      <c r="B414" s="24"/>
      <c r="C414" s="25"/>
      <c r="D414" s="25"/>
      <c r="E414" s="25"/>
      <c r="F414" s="25"/>
      <c r="H414" s="15">
        <f t="shared" ref="H414:I414" si="217">H401+H403+H412</f>
        <v>697</v>
      </c>
      <c r="I414" s="15">
        <f t="shared" si="217"/>
        <v>674</v>
      </c>
      <c r="J414" s="15">
        <f t="shared" ref="J414" si="218">J401+J403+J412</f>
        <v>576</v>
      </c>
      <c r="K414" s="15">
        <f t="shared" ref="K414" si="219">K401+K403+K412</f>
        <v>539</v>
      </c>
      <c r="L414" s="15">
        <f t="shared" ref="L414:AA414" si="220">L401+L403+L412</f>
        <v>515</v>
      </c>
      <c r="M414" s="15">
        <f t="shared" si="220"/>
        <v>567</v>
      </c>
      <c r="N414" s="15">
        <f t="shared" si="220"/>
        <v>596</v>
      </c>
      <c r="O414" s="15">
        <f t="shared" si="220"/>
        <v>643</v>
      </c>
      <c r="P414" s="15">
        <f t="shared" si="220"/>
        <v>641</v>
      </c>
      <c r="Q414" s="15">
        <f t="shared" si="220"/>
        <v>710</v>
      </c>
      <c r="R414" s="15">
        <f t="shared" si="220"/>
        <v>753</v>
      </c>
      <c r="S414" s="15">
        <f t="shared" si="220"/>
        <v>960</v>
      </c>
      <c r="T414" s="15">
        <f t="shared" si="220"/>
        <v>1047</v>
      </c>
      <c r="U414" s="15">
        <f t="shared" si="220"/>
        <v>1065</v>
      </c>
      <c r="V414" s="15">
        <f t="shared" si="220"/>
        <v>1035</v>
      </c>
      <c r="W414" s="15">
        <f t="shared" si="220"/>
        <v>1016</v>
      </c>
      <c r="X414" s="15">
        <f t="shared" si="220"/>
        <v>1035</v>
      </c>
      <c r="Y414" s="15">
        <f t="shared" si="220"/>
        <v>1275</v>
      </c>
      <c r="Z414" s="15">
        <f t="shared" si="220"/>
        <v>1381</v>
      </c>
      <c r="AA414" s="15">
        <f t="shared" si="220"/>
        <v>1541</v>
      </c>
    </row>
    <row r="415" spans="1:37" ht="12" customHeight="1" x14ac:dyDescent="0.2">
      <c r="A415" s="26"/>
      <c r="B415" s="26"/>
      <c r="C415" s="22"/>
      <c r="D415" s="22"/>
      <c r="E415" s="22"/>
      <c r="F415" s="22"/>
      <c r="N415" s="1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</row>
    <row r="416" spans="1:37" ht="12" customHeight="1" x14ac:dyDescent="0.2">
      <c r="A416" s="26"/>
      <c r="B416" s="26"/>
      <c r="C416" s="22"/>
      <c r="D416" s="22"/>
      <c r="E416" s="22"/>
      <c r="F416" s="22"/>
      <c r="N416" s="1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</row>
    <row r="417" spans="1:27" ht="12" customHeight="1" x14ac:dyDescent="0.2">
      <c r="A417" s="26" t="s">
        <v>358</v>
      </c>
      <c r="B417" s="22"/>
      <c r="C417" s="22"/>
      <c r="D417" s="22"/>
      <c r="E417" s="22"/>
      <c r="F417" s="22"/>
      <c r="H417" s="36">
        <f t="shared" ref="H417:AA417" si="221">H236+H414</f>
        <v>6778</v>
      </c>
      <c r="I417" s="36">
        <f t="shared" ref="I417" si="222">I236+I414</f>
        <v>6756</v>
      </c>
      <c r="J417" s="36">
        <f t="shared" ref="J417" si="223">J236+J414</f>
        <v>6956</v>
      </c>
      <c r="K417" s="36">
        <f t="shared" si="221"/>
        <v>6983</v>
      </c>
      <c r="L417" s="36">
        <f t="shared" si="221"/>
        <v>7014</v>
      </c>
      <c r="M417" s="36">
        <f t="shared" si="221"/>
        <v>7064</v>
      </c>
      <c r="N417" s="36">
        <f t="shared" si="221"/>
        <v>7047</v>
      </c>
      <c r="O417" s="36">
        <f t="shared" si="221"/>
        <v>7043</v>
      </c>
      <c r="P417" s="36">
        <f t="shared" si="221"/>
        <v>7104</v>
      </c>
      <c r="Q417" s="36">
        <f t="shared" si="221"/>
        <v>7257</v>
      </c>
      <c r="R417" s="36">
        <f t="shared" si="221"/>
        <v>7243</v>
      </c>
      <c r="S417" s="36">
        <f t="shared" si="221"/>
        <v>7457</v>
      </c>
      <c r="T417" s="36">
        <f t="shared" si="221"/>
        <v>7498</v>
      </c>
      <c r="U417" s="36">
        <f t="shared" si="221"/>
        <v>7477</v>
      </c>
      <c r="V417" s="36">
        <f t="shared" si="221"/>
        <v>7409</v>
      </c>
      <c r="W417" s="36">
        <f t="shared" si="221"/>
        <v>7224</v>
      </c>
      <c r="X417" s="36">
        <f t="shared" si="221"/>
        <v>7094</v>
      </c>
      <c r="Y417" s="36">
        <f t="shared" si="221"/>
        <v>7318</v>
      </c>
      <c r="Z417" s="36">
        <f t="shared" si="221"/>
        <v>7439</v>
      </c>
      <c r="AA417" s="36">
        <f t="shared" si="221"/>
        <v>7415</v>
      </c>
    </row>
    <row r="418" spans="1:27" ht="12" customHeight="1" x14ac:dyDescent="0.2">
      <c r="A418" s="26" t="s">
        <v>359</v>
      </c>
      <c r="B418" s="22"/>
      <c r="C418" s="22"/>
      <c r="D418" s="22"/>
      <c r="E418" s="22"/>
      <c r="F418" s="22"/>
      <c r="H418" s="36">
        <f t="shared" ref="H418:AA418" si="224">H237+H414</f>
        <v>6691</v>
      </c>
      <c r="I418" s="36">
        <f t="shared" ref="I418" si="225">I237+I414</f>
        <v>6658</v>
      </c>
      <c r="J418" s="36">
        <f t="shared" ref="J418" si="226">J237+J414</f>
        <v>6832</v>
      </c>
      <c r="K418" s="36">
        <f t="shared" si="224"/>
        <v>6834</v>
      </c>
      <c r="L418" s="36">
        <f t="shared" si="224"/>
        <v>6858</v>
      </c>
      <c r="M418" s="36">
        <f t="shared" si="224"/>
        <v>6913</v>
      </c>
      <c r="N418" s="36">
        <f t="shared" si="224"/>
        <v>6900</v>
      </c>
      <c r="O418" s="36">
        <f t="shared" si="224"/>
        <v>6926</v>
      </c>
      <c r="P418" s="36">
        <f t="shared" si="224"/>
        <v>6958</v>
      </c>
      <c r="Q418" s="36">
        <f t="shared" si="224"/>
        <v>7110</v>
      </c>
      <c r="R418" s="36">
        <f t="shared" si="224"/>
        <v>7098</v>
      </c>
      <c r="S418" s="36">
        <f t="shared" si="224"/>
        <v>7331</v>
      </c>
      <c r="T418" s="36">
        <f t="shared" si="224"/>
        <v>7357</v>
      </c>
      <c r="U418" s="36">
        <f t="shared" si="224"/>
        <v>7322</v>
      </c>
      <c r="V418" s="36">
        <f t="shared" si="224"/>
        <v>7234</v>
      </c>
      <c r="W418" s="36">
        <f t="shared" si="224"/>
        <v>7056</v>
      </c>
      <c r="X418" s="36">
        <f t="shared" si="224"/>
        <v>6995</v>
      </c>
      <c r="Y418" s="36">
        <f t="shared" si="224"/>
        <v>7224</v>
      </c>
      <c r="Z418" s="36">
        <f t="shared" si="224"/>
        <v>7350</v>
      </c>
      <c r="AA418" s="36">
        <f t="shared" si="224"/>
        <v>7337</v>
      </c>
    </row>
    <row r="419" spans="1:27" ht="12" customHeight="1" x14ac:dyDescent="0.2"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</row>
    <row r="420" spans="1:27" ht="12" customHeight="1" x14ac:dyDescent="0.2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" customHeight="1" x14ac:dyDescent="0.2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" customHeight="1" x14ac:dyDescent="0.2"/>
    <row r="423" spans="1:27" ht="12" customHeight="1" x14ac:dyDescent="0.2"/>
    <row r="424" spans="1:27" ht="12" customHeight="1" x14ac:dyDescent="0.2"/>
    <row r="425" spans="1:27" ht="12" customHeight="1" x14ac:dyDescent="0.2"/>
    <row r="426" spans="1:27" ht="12" customHeight="1" x14ac:dyDescent="0.2">
      <c r="V426" s="36"/>
      <c r="W426" s="36"/>
      <c r="X426" s="36"/>
      <c r="Y426" s="36"/>
      <c r="Z426" s="36"/>
      <c r="AA426" s="36"/>
    </row>
    <row r="427" spans="1:27" ht="12" customHeight="1" x14ac:dyDescent="0.2">
      <c r="V427" s="36"/>
      <c r="W427" s="36"/>
      <c r="X427" s="36"/>
      <c r="Y427" s="36"/>
      <c r="Z427" s="36"/>
      <c r="AA427" s="36"/>
    </row>
    <row r="428" spans="1:27" ht="12" customHeight="1" x14ac:dyDescent="0.2"/>
    <row r="429" spans="1:27" ht="12" customHeight="1" x14ac:dyDescent="0.2"/>
    <row r="430" spans="1:27" ht="12" customHeight="1" x14ac:dyDescent="0.2"/>
  </sheetData>
  <printOptions gridLines="1"/>
  <pageMargins left="0.25" right="0.25" top="0.75" bottom="0.75" header="0.3" footer="0.3"/>
  <pageSetup scale="60" fitToHeight="25" orientation="landscape" r:id="rId1"/>
  <rowBreaks count="8" manualBreakCount="8">
    <brk id="53" max="27" man="1"/>
    <brk id="80" max="27" man="1"/>
    <brk id="141" max="27" man="1"/>
    <brk id="201" max="27" man="1"/>
    <brk id="239" max="27" man="1"/>
    <brk id="271" max="27" man="1"/>
    <brk id="311" max="27" man="1"/>
    <brk id="37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20YrEnrollment</vt:lpstr>
      <vt:lpstr>'20YrEnrollment'!Print_Area</vt:lpstr>
      <vt:lpstr>'20YrEnrollment'!Print_Titles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Dilmini Alahakoon</cp:lastModifiedBy>
  <cp:lastPrinted>2022-04-18T14:47:27Z</cp:lastPrinted>
  <dcterms:created xsi:type="dcterms:W3CDTF">2015-12-17T15:38:00Z</dcterms:created>
  <dcterms:modified xsi:type="dcterms:W3CDTF">2023-02-15T16:51:00Z</dcterms:modified>
</cp:coreProperties>
</file>