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art.daman\Dropbox\Cortland\Homework\Faculty Workload\"/>
    </mc:Choice>
  </mc:AlternateContent>
  <xr:revisionPtr revIDLastSave="0" documentId="13_ncr:1_{9BD0414A-71A7-4B35-A10B-0C259A6D0E8C}" xr6:coauthVersionLast="47" xr6:coauthVersionMax="47" xr10:uidLastSave="{00000000-0000-0000-0000-000000000000}"/>
  <bookViews>
    <workbookView xWindow="23880" yWindow="-2910" windowWidth="29040" windowHeight="16440" tabRatio="652" xr2:uid="{00000000-000D-0000-FFFF-FFFF00000000}"/>
  </bookViews>
  <sheets>
    <sheet name="Fall 2022" sheetId="12" r:id="rId1"/>
    <sheet name="trend" sheetId="9" r:id="rId2"/>
    <sheet name="glossary" sheetId="10" r:id="rId3"/>
  </sheets>
  <definedNames>
    <definedName name="_xlnm.Print_Titles" localSheetId="0">'Fall 2022'!$A:$C,'Fall 2022'!$1:$4</definedName>
    <definedName name="_xlnm.Print_Titles" localSheetId="1">trend!$A:$C,trend!$1:$4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2" l="1"/>
  <c r="L38" i="12"/>
  <c r="L30" i="12"/>
  <c r="L54" i="12" s="1"/>
  <c r="AI49" i="9" l="1"/>
  <c r="AJ49" i="9"/>
  <c r="AI38" i="9"/>
  <c r="AJ38" i="9"/>
  <c r="AC54" i="9"/>
  <c r="AD54" i="9"/>
  <c r="AE54" i="9"/>
  <c r="AC49" i="9"/>
  <c r="AD49" i="9"/>
  <c r="AE49" i="9"/>
  <c r="AC38" i="9"/>
  <c r="AD38" i="9"/>
  <c r="AE38" i="9"/>
  <c r="W54" i="9"/>
  <c r="X54" i="9"/>
  <c r="W49" i="9"/>
  <c r="X49" i="9"/>
  <c r="W38" i="9"/>
  <c r="X38" i="9"/>
  <c r="Q54" i="9"/>
  <c r="R54" i="9"/>
  <c r="S54" i="9"/>
  <c r="Q49" i="9"/>
  <c r="R49" i="9"/>
  <c r="S49" i="9"/>
  <c r="Q38" i="9"/>
  <c r="R38" i="9"/>
  <c r="S38" i="9"/>
  <c r="K54" i="9"/>
  <c r="L54" i="9"/>
  <c r="M54" i="9"/>
  <c r="K49" i="9"/>
  <c r="L49" i="9"/>
  <c r="M49" i="9"/>
  <c r="K38" i="9"/>
  <c r="L38" i="9"/>
  <c r="M38" i="9"/>
  <c r="E54" i="9"/>
  <c r="F54" i="9"/>
  <c r="G54" i="9"/>
  <c r="E49" i="9"/>
  <c r="F49" i="9"/>
  <c r="G49" i="9"/>
  <c r="E30" i="9"/>
  <c r="E38" i="9"/>
  <c r="F38" i="9"/>
  <c r="G38" i="9"/>
  <c r="F30" i="9"/>
  <c r="G30" i="9"/>
  <c r="K30" i="9"/>
  <c r="L30" i="9"/>
  <c r="M30" i="9"/>
  <c r="Q30" i="9"/>
  <c r="R30" i="9"/>
  <c r="S30" i="9"/>
  <c r="AC30" i="9"/>
  <c r="AD30" i="9"/>
  <c r="AE30" i="9"/>
  <c r="AU54" i="9"/>
  <c r="AV54" i="9"/>
  <c r="AW54" i="9"/>
  <c r="AU49" i="9"/>
  <c r="AV49" i="9"/>
  <c r="AW49" i="9"/>
  <c r="AU38" i="9"/>
  <c r="AV38" i="9"/>
  <c r="AW38" i="9"/>
  <c r="AU30" i="9"/>
  <c r="AV30" i="9"/>
  <c r="AW30" i="9"/>
  <c r="BA30" i="9"/>
  <c r="BB30" i="9"/>
  <c r="BC30" i="9"/>
  <c r="BA38" i="9"/>
  <c r="BB38" i="9"/>
  <c r="BC38" i="9"/>
  <c r="BA49" i="9"/>
  <c r="BB49" i="9"/>
  <c r="BC49" i="9"/>
  <c r="BG54" i="9"/>
  <c r="BH54" i="9"/>
  <c r="BI54" i="9"/>
  <c r="BG49" i="9"/>
  <c r="BH49" i="9"/>
  <c r="BI49" i="9"/>
  <c r="BG38" i="9"/>
  <c r="BH38" i="9"/>
  <c r="BI38" i="9"/>
  <c r="BG30" i="9"/>
  <c r="BH30" i="9"/>
  <c r="BI30" i="9"/>
  <c r="AL52" i="12"/>
  <c r="AL51" i="12"/>
  <c r="AL46" i="12"/>
  <c r="AL45" i="12"/>
  <c r="AL44" i="12"/>
  <c r="AL43" i="12"/>
  <c r="AL42" i="12"/>
  <c r="AL41" i="12"/>
  <c r="AL35" i="12"/>
  <c r="AL34" i="12"/>
  <c r="AL33" i="12"/>
  <c r="AL26" i="12"/>
  <c r="AL25" i="12"/>
  <c r="AL24" i="12"/>
  <c r="AL23" i="12"/>
  <c r="AL22" i="12"/>
  <c r="AL20" i="12"/>
  <c r="AL19" i="12"/>
  <c r="AL18" i="12"/>
  <c r="AL17" i="12"/>
  <c r="AL16" i="12"/>
  <c r="AL15" i="12"/>
  <c r="AL14" i="12"/>
  <c r="AL13" i="12"/>
  <c r="AL11" i="12"/>
  <c r="AL10" i="12"/>
  <c r="AL9" i="12"/>
  <c r="AL8" i="12"/>
  <c r="AL7" i="12"/>
  <c r="AL6" i="12"/>
  <c r="AI54" i="9" l="1"/>
  <c r="AJ54" i="9"/>
  <c r="W30" i="9"/>
  <c r="X30" i="9"/>
  <c r="AI30" i="9"/>
  <c r="AJ30" i="9"/>
  <c r="BA54" i="9"/>
  <c r="BB54" i="9"/>
  <c r="BC54" i="9"/>
  <c r="X52" i="12"/>
  <c r="Z52" i="12"/>
  <c r="M38" i="12" l="1"/>
  <c r="M30" i="12"/>
  <c r="M49" i="12" l="1"/>
  <c r="M54" i="12" s="1"/>
  <c r="K49" i="12"/>
  <c r="J49" i="12"/>
  <c r="BR52" i="9"/>
  <c r="BR51" i="9"/>
  <c r="BR47" i="9"/>
  <c r="BR36" i="9"/>
  <c r="BR28" i="9"/>
  <c r="BL51" i="9"/>
  <c r="BL47" i="9"/>
  <c r="BL46" i="9"/>
  <c r="BL45" i="9"/>
  <c r="BL44" i="9"/>
  <c r="BL43" i="9"/>
  <c r="BL42" i="9"/>
  <c r="BL41" i="9"/>
  <c r="BL36" i="9"/>
  <c r="BL35" i="9"/>
  <c r="BL34" i="9"/>
  <c r="BL33" i="9"/>
  <c r="BL28" i="9"/>
  <c r="BL26" i="9"/>
  <c r="BL25" i="9"/>
  <c r="BL24" i="9"/>
  <c r="BL23" i="9"/>
  <c r="BL22" i="9"/>
  <c r="BL20" i="9"/>
  <c r="BL19" i="9"/>
  <c r="BL18" i="9"/>
  <c r="BL17" i="9"/>
  <c r="BL16" i="9"/>
  <c r="BL15" i="9"/>
  <c r="BL14" i="9"/>
  <c r="BL13" i="9"/>
  <c r="BL11" i="9"/>
  <c r="BL10" i="9"/>
  <c r="BL9" i="9"/>
  <c r="BL8" i="9"/>
  <c r="BL7" i="9"/>
  <c r="BL6" i="9"/>
  <c r="BF52" i="9"/>
  <c r="BF51" i="9"/>
  <c r="BF47" i="9"/>
  <c r="BF46" i="9"/>
  <c r="BF45" i="9"/>
  <c r="BF44" i="9"/>
  <c r="BF43" i="9"/>
  <c r="BF42" i="9"/>
  <c r="BF41" i="9"/>
  <c r="BF36" i="9"/>
  <c r="BF35" i="9"/>
  <c r="BF34" i="9"/>
  <c r="BF33" i="9"/>
  <c r="BF28" i="9"/>
  <c r="BF26" i="9"/>
  <c r="BF25" i="9"/>
  <c r="BF24" i="9"/>
  <c r="BF23" i="9"/>
  <c r="BF22" i="9"/>
  <c r="BF20" i="9"/>
  <c r="BF19" i="9"/>
  <c r="BF18" i="9"/>
  <c r="BF17" i="9"/>
  <c r="BF16" i="9"/>
  <c r="BF15" i="9"/>
  <c r="BF14" i="9"/>
  <c r="BF13" i="9"/>
  <c r="BF11" i="9"/>
  <c r="BF10" i="9"/>
  <c r="BF9" i="9"/>
  <c r="BF8" i="9"/>
  <c r="BF7" i="9"/>
  <c r="BF6" i="9"/>
  <c r="AZ52" i="9"/>
  <c r="AZ51" i="9"/>
  <c r="AZ47" i="9"/>
  <c r="AZ46" i="9"/>
  <c r="AZ45" i="9"/>
  <c r="AZ44" i="9"/>
  <c r="AZ43" i="9"/>
  <c r="AZ42" i="9"/>
  <c r="AZ41" i="9"/>
  <c r="AZ36" i="9"/>
  <c r="AZ35" i="9"/>
  <c r="AZ34" i="9"/>
  <c r="AZ33" i="9"/>
  <c r="AZ28" i="9"/>
  <c r="AZ26" i="9"/>
  <c r="AZ25" i="9"/>
  <c r="AZ24" i="9"/>
  <c r="AZ23" i="9"/>
  <c r="AZ22" i="9"/>
  <c r="AZ20" i="9"/>
  <c r="AZ19" i="9"/>
  <c r="AZ18" i="9"/>
  <c r="AZ17" i="9"/>
  <c r="AZ16" i="9"/>
  <c r="AZ15" i="9"/>
  <c r="AZ14" i="9"/>
  <c r="AZ13" i="9"/>
  <c r="AZ11" i="9"/>
  <c r="AZ10" i="9"/>
  <c r="AZ9" i="9"/>
  <c r="AZ8" i="9"/>
  <c r="AZ7" i="9"/>
  <c r="AZ6" i="9"/>
  <c r="AT52" i="9"/>
  <c r="AT51" i="9"/>
  <c r="AT47" i="9"/>
  <c r="AT46" i="9"/>
  <c r="AT45" i="9"/>
  <c r="AT44" i="9"/>
  <c r="AT43" i="9"/>
  <c r="AT42" i="9"/>
  <c r="AT41" i="9"/>
  <c r="AT36" i="9"/>
  <c r="AT35" i="9"/>
  <c r="AT34" i="9"/>
  <c r="AT33" i="9"/>
  <c r="AT28" i="9"/>
  <c r="AT26" i="9"/>
  <c r="AT25" i="9"/>
  <c r="AT24" i="9"/>
  <c r="AT23" i="9"/>
  <c r="AT22" i="9"/>
  <c r="AT20" i="9"/>
  <c r="AT19" i="9"/>
  <c r="AT18" i="9"/>
  <c r="AT17" i="9"/>
  <c r="AT16" i="9"/>
  <c r="AT15" i="9"/>
  <c r="AT14" i="9"/>
  <c r="AT13" i="9"/>
  <c r="AT11" i="9"/>
  <c r="AT10" i="9"/>
  <c r="AT9" i="9"/>
  <c r="AT8" i="9"/>
  <c r="AT7" i="9"/>
  <c r="AT6" i="9"/>
  <c r="AN52" i="9"/>
  <c r="AN51" i="9"/>
  <c r="AN47" i="9"/>
  <c r="AN36" i="9"/>
  <c r="AN28" i="9"/>
  <c r="AB52" i="9"/>
  <c r="AB51" i="9"/>
  <c r="AB47" i="9"/>
  <c r="AB46" i="9"/>
  <c r="AB45" i="9"/>
  <c r="AB44" i="9"/>
  <c r="AB43" i="9"/>
  <c r="AB42" i="9"/>
  <c r="AB41" i="9"/>
  <c r="AB36" i="9"/>
  <c r="AB35" i="9"/>
  <c r="AB34" i="9"/>
  <c r="AB33" i="9"/>
  <c r="AB28" i="9"/>
  <c r="AB26" i="9"/>
  <c r="AB25" i="9"/>
  <c r="AB24" i="9"/>
  <c r="AB23" i="9"/>
  <c r="AB22" i="9"/>
  <c r="AB20" i="9"/>
  <c r="AB19" i="9"/>
  <c r="AB18" i="9"/>
  <c r="AB17" i="9"/>
  <c r="AB16" i="9"/>
  <c r="AB15" i="9"/>
  <c r="AB14" i="9"/>
  <c r="AB13" i="9"/>
  <c r="AB11" i="9"/>
  <c r="AB10" i="9"/>
  <c r="AB9" i="9"/>
  <c r="AB8" i="9"/>
  <c r="AB7" i="9"/>
  <c r="AB6" i="9"/>
  <c r="P52" i="9"/>
  <c r="P51" i="9"/>
  <c r="P47" i="9"/>
  <c r="P46" i="9"/>
  <c r="P45" i="9"/>
  <c r="P44" i="9"/>
  <c r="P43" i="9"/>
  <c r="P42" i="9"/>
  <c r="P41" i="9"/>
  <c r="P36" i="9"/>
  <c r="P35" i="9"/>
  <c r="P34" i="9"/>
  <c r="P33" i="9"/>
  <c r="P28" i="9"/>
  <c r="P26" i="9"/>
  <c r="P25" i="9"/>
  <c r="P24" i="9"/>
  <c r="P23" i="9"/>
  <c r="P22" i="9"/>
  <c r="P20" i="9"/>
  <c r="P19" i="9"/>
  <c r="P18" i="9"/>
  <c r="P17" i="9"/>
  <c r="P16" i="9"/>
  <c r="P15" i="9"/>
  <c r="P14" i="9"/>
  <c r="P13" i="9"/>
  <c r="P11" i="9"/>
  <c r="P10" i="9"/>
  <c r="P9" i="9"/>
  <c r="P8" i="9"/>
  <c r="P7" i="9"/>
  <c r="P6" i="9"/>
  <c r="J52" i="9"/>
  <c r="J51" i="9"/>
  <c r="J47" i="9"/>
  <c r="J46" i="9"/>
  <c r="J45" i="9"/>
  <c r="J44" i="9"/>
  <c r="J43" i="9"/>
  <c r="J42" i="9"/>
  <c r="J41" i="9"/>
  <c r="J36" i="9"/>
  <c r="J35" i="9"/>
  <c r="J34" i="9"/>
  <c r="J33" i="9"/>
  <c r="J28" i="9"/>
  <c r="J26" i="9"/>
  <c r="J25" i="9"/>
  <c r="J24" i="9"/>
  <c r="J23" i="9"/>
  <c r="J22" i="9"/>
  <c r="J20" i="9"/>
  <c r="J19" i="9"/>
  <c r="J18" i="9"/>
  <c r="J17" i="9"/>
  <c r="J16" i="9"/>
  <c r="J15" i="9"/>
  <c r="J14" i="9"/>
  <c r="J13" i="9"/>
  <c r="J11" i="9"/>
  <c r="J10" i="9"/>
  <c r="J9" i="9"/>
  <c r="J8" i="9"/>
  <c r="J7" i="9"/>
  <c r="J6" i="9"/>
  <c r="BL52" i="9"/>
  <c r="AH19" i="9" l="1"/>
  <c r="AH41" i="9"/>
  <c r="AH9" i="9"/>
  <c r="AH23" i="9"/>
  <c r="AH10" i="9"/>
  <c r="AH14" i="9"/>
  <c r="AH15" i="9"/>
  <c r="AH52" i="9"/>
  <c r="P49" i="9"/>
  <c r="AZ38" i="9"/>
  <c r="AT49" i="9"/>
  <c r="AT38" i="9"/>
  <c r="AZ30" i="9"/>
  <c r="BF49" i="9"/>
  <c r="AH6" i="9"/>
  <c r="AH44" i="9"/>
  <c r="AZ49" i="9"/>
  <c r="J30" i="9"/>
  <c r="J38" i="9"/>
  <c r="AH24" i="9"/>
  <c r="AH45" i="9"/>
  <c r="AH18" i="9"/>
  <c r="BF30" i="9"/>
  <c r="BF38" i="9"/>
  <c r="P30" i="9"/>
  <c r="P38" i="9"/>
  <c r="AB30" i="9"/>
  <c r="AB38" i="9"/>
  <c r="AB49" i="9"/>
  <c r="AH43" i="9"/>
  <c r="AH42" i="9"/>
  <c r="AH46" i="9"/>
  <c r="AH7" i="9"/>
  <c r="AH11" i="9"/>
  <c r="AH16" i="9"/>
  <c r="AH20" i="9"/>
  <c r="AH25" i="9"/>
  <c r="AH8" i="9"/>
  <c r="AH13" i="9"/>
  <c r="AH17" i="9"/>
  <c r="AH22" i="9"/>
  <c r="AH26" i="9"/>
  <c r="AH33" i="9"/>
  <c r="AH34" i="9"/>
  <c r="AH51" i="9"/>
  <c r="J49" i="9"/>
  <c r="AH35" i="9"/>
  <c r="P54" i="9" l="1"/>
  <c r="AH49" i="9"/>
  <c r="BF54" i="9"/>
  <c r="AZ54" i="9"/>
  <c r="AH38" i="9"/>
  <c r="J54" i="9"/>
  <c r="AH30" i="9"/>
  <c r="AB54" i="9"/>
  <c r="AH54" i="9" l="1"/>
  <c r="K30" i="12"/>
  <c r="J30" i="12"/>
  <c r="K38" i="12"/>
  <c r="J38" i="12"/>
  <c r="J54" i="12" l="1"/>
  <c r="K54" i="12"/>
  <c r="H49" i="9" l="1"/>
  <c r="N49" i="9"/>
  <c r="T49" i="9"/>
  <c r="AF49" i="9"/>
  <c r="AX49" i="9"/>
  <c r="BD49" i="9"/>
  <c r="BJ49" i="9"/>
  <c r="BJ38" i="9"/>
  <c r="BD38" i="9"/>
  <c r="AX38" i="9"/>
  <c r="AF38" i="9"/>
  <c r="T38" i="9"/>
  <c r="N38" i="9"/>
  <c r="H38" i="9"/>
  <c r="H30" i="9"/>
  <c r="N30" i="9"/>
  <c r="T30" i="9"/>
  <c r="AF30" i="9"/>
  <c r="AX30" i="9"/>
  <c r="BD30" i="9"/>
  <c r="BJ30" i="9"/>
  <c r="Q49" i="12"/>
  <c r="R49" i="12"/>
  <c r="S49" i="12"/>
  <c r="T49" i="12"/>
  <c r="W49" i="12"/>
  <c r="Y49" i="12"/>
  <c r="AG49" i="12"/>
  <c r="AH49" i="12"/>
  <c r="AI49" i="12"/>
  <c r="AJ49" i="12"/>
  <c r="AK49" i="12"/>
  <c r="AL49" i="12" s="1"/>
  <c r="BL49" i="9" s="1"/>
  <c r="AM49" i="12"/>
  <c r="AO49" i="12"/>
  <c r="AQ49" i="12"/>
  <c r="AT49" i="12"/>
  <c r="AV49" i="12"/>
  <c r="AV38" i="12"/>
  <c r="AT38" i="12"/>
  <c r="AQ38" i="12"/>
  <c r="AO38" i="12"/>
  <c r="AM38" i="12"/>
  <c r="AK38" i="12"/>
  <c r="AJ38" i="12"/>
  <c r="AI38" i="12"/>
  <c r="AH38" i="12"/>
  <c r="AG38" i="12"/>
  <c r="Y38" i="12"/>
  <c r="W38" i="12"/>
  <c r="T38" i="12"/>
  <c r="S38" i="12"/>
  <c r="R38" i="12"/>
  <c r="Q38" i="12"/>
  <c r="Q30" i="12"/>
  <c r="R30" i="12"/>
  <c r="S30" i="12"/>
  <c r="T30" i="12"/>
  <c r="W30" i="12"/>
  <c r="Y30" i="12"/>
  <c r="AG30" i="12"/>
  <c r="AH30" i="12"/>
  <c r="AI30" i="12"/>
  <c r="AJ30" i="12"/>
  <c r="AK30" i="12"/>
  <c r="AM30" i="12"/>
  <c r="AO30" i="12"/>
  <c r="AQ30" i="12"/>
  <c r="AT30" i="12"/>
  <c r="AV30" i="12"/>
  <c r="D28" i="12"/>
  <c r="D28" i="9" s="1"/>
  <c r="AL38" i="12" l="1"/>
  <c r="BL38" i="9" s="1"/>
  <c r="AL30" i="12"/>
  <c r="BL30" i="9" s="1"/>
  <c r="AO54" i="12"/>
  <c r="AI54" i="12"/>
  <c r="T54" i="12"/>
  <c r="AM54" i="12"/>
  <c r="AH54" i="12"/>
  <c r="AT30" i="9"/>
  <c r="AT54" i="9" s="1"/>
  <c r="S54" i="12"/>
  <c r="AV54" i="12"/>
  <c r="T54" i="9"/>
  <c r="BD54" i="9"/>
  <c r="R54" i="12"/>
  <c r="AQ54" i="12"/>
  <c r="W54" i="12"/>
  <c r="Q54" i="12"/>
  <c r="AT54" i="12"/>
  <c r="AG54" i="12"/>
  <c r="AK54" i="12"/>
  <c r="AJ54" i="12"/>
  <c r="Y54" i="12"/>
  <c r="BJ54" i="9"/>
  <c r="AF54" i="9"/>
  <c r="AX54" i="9"/>
  <c r="N54" i="9"/>
  <c r="AL54" i="12" l="1"/>
  <c r="BL54" i="9" s="1"/>
  <c r="H54" i="9"/>
  <c r="Z54" i="9" s="1"/>
  <c r="Z49" i="9"/>
  <c r="Z38" i="9"/>
  <c r="Z30" i="9"/>
  <c r="AL54" i="9"/>
  <c r="AL49" i="9"/>
  <c r="AL38" i="9"/>
  <c r="AL30" i="9"/>
  <c r="AW54" i="12" l="1"/>
  <c r="AW49" i="12"/>
  <c r="AW46" i="12"/>
  <c r="AW45" i="12"/>
  <c r="AW44" i="12"/>
  <c r="AW43" i="12"/>
  <c r="AW42" i="12"/>
  <c r="AW41" i="12"/>
  <c r="AW38" i="12"/>
  <c r="AW35" i="12"/>
  <c r="AW34" i="12"/>
  <c r="AW33" i="12"/>
  <c r="AW30" i="12"/>
  <c r="AW26" i="12"/>
  <c r="AW24" i="12"/>
  <c r="AW23" i="12"/>
  <c r="AW22" i="12"/>
  <c r="AW20" i="12"/>
  <c r="AW19" i="12"/>
  <c r="AW18" i="12"/>
  <c r="AW11" i="12"/>
  <c r="AW10" i="12"/>
  <c r="AW9" i="12"/>
  <c r="AW25" i="12"/>
  <c r="AW17" i="12"/>
  <c r="AW16" i="12"/>
  <c r="AW15" i="12"/>
  <c r="AW8" i="12"/>
  <c r="AW14" i="12"/>
  <c r="AW7" i="12"/>
  <c r="AW6" i="12"/>
  <c r="AW13" i="12"/>
  <c r="AU54" i="12"/>
  <c r="AU49" i="12"/>
  <c r="AU46" i="12"/>
  <c r="AU45" i="12"/>
  <c r="AU44" i="12"/>
  <c r="AU43" i="12"/>
  <c r="AU42" i="12"/>
  <c r="AU41" i="12"/>
  <c r="AU38" i="12"/>
  <c r="AU35" i="12"/>
  <c r="AU34" i="12"/>
  <c r="AU33" i="12"/>
  <c r="AU30" i="12"/>
  <c r="AU26" i="12"/>
  <c r="AU24" i="12"/>
  <c r="AU23" i="12"/>
  <c r="AU22" i="12"/>
  <c r="AU20" i="12"/>
  <c r="AU19" i="12"/>
  <c r="AU18" i="12"/>
  <c r="AU11" i="12"/>
  <c r="AU10" i="12"/>
  <c r="AU9" i="12"/>
  <c r="AU25" i="12"/>
  <c r="AU17" i="12"/>
  <c r="AU16" i="12"/>
  <c r="AU15" i="12"/>
  <c r="AU8" i="12"/>
  <c r="AU14" i="12"/>
  <c r="AU7" i="12"/>
  <c r="AU6" i="12"/>
  <c r="AU13" i="12"/>
  <c r="AP54" i="12"/>
  <c r="AP49" i="12"/>
  <c r="AP46" i="12"/>
  <c r="BR46" i="9" s="1"/>
  <c r="AP45" i="12"/>
  <c r="BR45" i="9" s="1"/>
  <c r="AP44" i="12"/>
  <c r="BR44" i="9" s="1"/>
  <c r="AP43" i="12"/>
  <c r="AP42" i="12"/>
  <c r="BR42" i="9" s="1"/>
  <c r="AP41" i="12"/>
  <c r="BR41" i="9" s="1"/>
  <c r="AP38" i="12"/>
  <c r="BR38" i="9" s="1"/>
  <c r="AP35" i="12"/>
  <c r="BR35" i="9" s="1"/>
  <c r="AP34" i="12"/>
  <c r="BR34" i="9" s="1"/>
  <c r="AP33" i="12"/>
  <c r="BR33" i="9" s="1"/>
  <c r="AP30" i="12"/>
  <c r="BR30" i="9" s="1"/>
  <c r="AP26" i="12"/>
  <c r="BR26" i="9" s="1"/>
  <c r="AP24" i="12"/>
  <c r="BR24" i="9" s="1"/>
  <c r="AP23" i="12"/>
  <c r="BR23" i="9" s="1"/>
  <c r="AP22" i="12"/>
  <c r="BR22" i="9" s="1"/>
  <c r="AP20" i="12"/>
  <c r="BR20" i="9" s="1"/>
  <c r="AP19" i="12"/>
  <c r="BR19" i="9" s="1"/>
  <c r="AP18" i="12"/>
  <c r="BR18" i="9" s="1"/>
  <c r="AP11" i="12"/>
  <c r="BR11" i="9" s="1"/>
  <c r="AP10" i="12"/>
  <c r="BR10" i="9" s="1"/>
  <c r="AP9" i="12"/>
  <c r="BR9" i="9" s="1"/>
  <c r="AP25" i="12"/>
  <c r="BR25" i="9" s="1"/>
  <c r="AP17" i="12"/>
  <c r="BR17" i="9" s="1"/>
  <c r="AP16" i="12"/>
  <c r="BR16" i="9" s="1"/>
  <c r="AP15" i="12"/>
  <c r="BR15" i="9" s="1"/>
  <c r="AP8" i="12"/>
  <c r="BR8" i="9" s="1"/>
  <c r="AP14" i="12"/>
  <c r="BR14" i="9" s="1"/>
  <c r="AP7" i="12"/>
  <c r="BR7" i="9" s="1"/>
  <c r="AP6" i="12"/>
  <c r="BR6" i="9" s="1"/>
  <c r="AP13" i="12"/>
  <c r="BR13" i="9" s="1"/>
  <c r="AR54" i="12"/>
  <c r="AR49" i="12"/>
  <c r="AR46" i="12"/>
  <c r="AR45" i="12"/>
  <c r="AR44" i="12"/>
  <c r="AR43" i="12"/>
  <c r="AR42" i="12"/>
  <c r="AR41" i="12"/>
  <c r="AR38" i="12"/>
  <c r="AR35" i="12"/>
  <c r="AR34" i="12"/>
  <c r="AR33" i="12"/>
  <c r="AR30" i="12"/>
  <c r="AR26" i="12"/>
  <c r="AR24" i="12"/>
  <c r="AR23" i="12"/>
  <c r="AR22" i="12"/>
  <c r="AR20" i="12"/>
  <c r="AR19" i="12"/>
  <c r="AR18" i="12"/>
  <c r="AR11" i="12"/>
  <c r="AR10" i="12"/>
  <c r="AR9" i="12"/>
  <c r="AR25" i="12"/>
  <c r="AR17" i="12"/>
  <c r="AR16" i="12"/>
  <c r="AR15" i="12"/>
  <c r="AR8" i="12"/>
  <c r="AR14" i="12"/>
  <c r="AR7" i="12"/>
  <c r="AR6" i="12"/>
  <c r="AR13" i="12"/>
  <c r="AA54" i="12"/>
  <c r="Z51" i="12"/>
  <c r="AA49" i="12"/>
  <c r="AA46" i="12"/>
  <c r="AN46" i="9" s="1"/>
  <c r="Z46" i="12"/>
  <c r="AA45" i="12"/>
  <c r="AN45" i="9" s="1"/>
  <c r="Z45" i="12"/>
  <c r="AA44" i="12"/>
  <c r="AN44" i="9" s="1"/>
  <c r="Z44" i="12"/>
  <c r="AA43" i="12"/>
  <c r="Z43" i="12"/>
  <c r="AA42" i="12"/>
  <c r="AN42" i="9" s="1"/>
  <c r="Z42" i="12"/>
  <c r="AA41" i="12"/>
  <c r="AN41" i="9" s="1"/>
  <c r="Z41" i="12"/>
  <c r="AA38" i="12"/>
  <c r="AN38" i="9" s="1"/>
  <c r="AA35" i="12"/>
  <c r="AN35" i="9" s="1"/>
  <c r="Z35" i="12"/>
  <c r="AA34" i="12"/>
  <c r="AN34" i="9" s="1"/>
  <c r="Z34" i="12"/>
  <c r="AA33" i="12"/>
  <c r="AN33" i="9" s="1"/>
  <c r="Z33" i="12"/>
  <c r="AA30" i="12"/>
  <c r="AN30" i="9" s="1"/>
  <c r="AA26" i="12"/>
  <c r="AN26" i="9" s="1"/>
  <c r="Z26" i="12"/>
  <c r="AA24" i="12"/>
  <c r="AN24" i="9" s="1"/>
  <c r="Z24" i="12"/>
  <c r="AA23" i="12"/>
  <c r="AN23" i="9" s="1"/>
  <c r="Z23" i="12"/>
  <c r="AA22" i="12"/>
  <c r="AN22" i="9" s="1"/>
  <c r="Z22" i="12"/>
  <c r="AA20" i="12"/>
  <c r="AN20" i="9" s="1"/>
  <c r="Z20" i="12"/>
  <c r="AA19" i="12"/>
  <c r="AN19" i="9" s="1"/>
  <c r="Z19" i="12"/>
  <c r="AA18" i="12"/>
  <c r="AN18" i="9" s="1"/>
  <c r="Z18" i="12"/>
  <c r="AA11" i="12"/>
  <c r="AN11" i="9" s="1"/>
  <c r="Z11" i="12"/>
  <c r="AA10" i="12"/>
  <c r="AN10" i="9" s="1"/>
  <c r="Z10" i="12"/>
  <c r="AA9" i="12"/>
  <c r="AN9" i="9" s="1"/>
  <c r="Z9" i="12"/>
  <c r="AA25" i="12"/>
  <c r="AN25" i="9" s="1"/>
  <c r="Z25" i="12"/>
  <c r="AA17" i="12"/>
  <c r="AN17" i="9" s="1"/>
  <c r="AA16" i="12"/>
  <c r="AN16" i="9" s="1"/>
  <c r="Z16" i="12"/>
  <c r="AA15" i="12"/>
  <c r="AN15" i="9" s="1"/>
  <c r="Z15" i="12"/>
  <c r="AA8" i="12"/>
  <c r="AN8" i="9" s="1"/>
  <c r="Z8" i="12"/>
  <c r="AA14" i="12"/>
  <c r="AN14" i="9" s="1"/>
  <c r="Z14" i="12"/>
  <c r="AA7" i="12"/>
  <c r="AN7" i="9" s="1"/>
  <c r="Z7" i="12"/>
  <c r="AA6" i="12"/>
  <c r="AN6" i="9" s="1"/>
  <c r="Z6" i="12"/>
  <c r="AA13" i="12"/>
  <c r="AN13" i="9" s="1"/>
  <c r="Z13" i="12"/>
  <c r="X46" i="12"/>
  <c r="X45" i="12"/>
  <c r="X44" i="12"/>
  <c r="X43" i="12"/>
  <c r="X42" i="12"/>
  <c r="X41" i="12"/>
  <c r="X35" i="12"/>
  <c r="X34" i="12"/>
  <c r="X33" i="12"/>
  <c r="X26" i="12"/>
  <c r="X24" i="12"/>
  <c r="X23" i="12"/>
  <c r="X22" i="12"/>
  <c r="X20" i="12"/>
  <c r="X19" i="12"/>
  <c r="X18" i="12"/>
  <c r="X11" i="12"/>
  <c r="X10" i="12"/>
  <c r="X9" i="12"/>
  <c r="X25" i="12"/>
  <c r="X17" i="12"/>
  <c r="X16" i="12"/>
  <c r="X15" i="12"/>
  <c r="X8" i="12"/>
  <c r="X14" i="12"/>
  <c r="X7" i="12"/>
  <c r="X6" i="12"/>
  <c r="X13" i="12"/>
  <c r="O51" i="12"/>
  <c r="U49" i="12"/>
  <c r="U38" i="12"/>
  <c r="U30" i="12"/>
  <c r="U51" i="12"/>
  <c r="U46" i="12"/>
  <c r="U45" i="12"/>
  <c r="U44" i="12"/>
  <c r="U43" i="12"/>
  <c r="U42" i="12"/>
  <c r="U41" i="12"/>
  <c r="U35" i="12"/>
  <c r="U34" i="12"/>
  <c r="U33" i="12"/>
  <c r="U26" i="12"/>
  <c r="U24" i="12"/>
  <c r="U23" i="12"/>
  <c r="U22" i="12"/>
  <c r="U20" i="12"/>
  <c r="U19" i="12"/>
  <c r="U18" i="12"/>
  <c r="U11" i="12"/>
  <c r="U10" i="12"/>
  <c r="U9" i="12"/>
  <c r="U25" i="12"/>
  <c r="U17" i="12"/>
  <c r="U16" i="12"/>
  <c r="U15" i="12"/>
  <c r="U8" i="12"/>
  <c r="U14" i="12"/>
  <c r="U7" i="12"/>
  <c r="U6" i="12"/>
  <c r="U13" i="12"/>
  <c r="BR43" i="9" l="1"/>
  <c r="BR49" i="9"/>
  <c r="BR54" i="9"/>
  <c r="AN43" i="9"/>
  <c r="AN54" i="9"/>
  <c r="AN49" i="9"/>
  <c r="Z38" i="12"/>
  <c r="Z49" i="12"/>
  <c r="X30" i="12"/>
  <c r="Z30" i="12"/>
  <c r="X49" i="12"/>
  <c r="X38" i="12"/>
  <c r="U54" i="12" l="1"/>
  <c r="Z54" i="12"/>
  <c r="X54" i="12"/>
  <c r="AK54" i="9" l="1"/>
  <c r="Y54" i="9"/>
  <c r="AK49" i="9"/>
  <c r="Y49" i="9"/>
  <c r="AK38" i="9"/>
  <c r="Y38" i="9"/>
  <c r="AK30" i="9"/>
  <c r="Y30" i="9"/>
  <c r="D8" i="12" l="1"/>
  <c r="O8" i="12" s="1"/>
  <c r="D10" i="12"/>
  <c r="O10" i="12" s="1"/>
  <c r="D9" i="12"/>
  <c r="O9" i="12" s="1"/>
  <c r="D11" i="12"/>
  <c r="O11" i="12" s="1"/>
  <c r="D7" i="12"/>
  <c r="D7" i="9" s="1"/>
  <c r="V7" i="9" s="1"/>
  <c r="D6" i="12"/>
  <c r="O6" i="12" s="1"/>
  <c r="O7" i="12" l="1"/>
  <c r="D11" i="9"/>
  <c r="V11" i="9" s="1"/>
  <c r="D9" i="9"/>
  <c r="V9" i="9" s="1"/>
  <c r="D10" i="9"/>
  <c r="V10" i="9" s="1"/>
  <c r="D6" i="9"/>
  <c r="D8" i="9"/>
  <c r="V8" i="9" s="1"/>
  <c r="V6" i="9" l="1"/>
  <c r="D15" i="12"/>
  <c r="O15" i="12" s="1"/>
  <c r="D13" i="12"/>
  <c r="O13" i="12" s="1"/>
  <c r="D19" i="12"/>
  <c r="D19" i="9" s="1"/>
  <c r="V19" i="9" s="1"/>
  <c r="D20" i="12"/>
  <c r="D20" i="9" s="1"/>
  <c r="V20" i="9" s="1"/>
  <c r="D18" i="12"/>
  <c r="D18" i="9" s="1"/>
  <c r="V18" i="9" s="1"/>
  <c r="D16" i="12"/>
  <c r="D16" i="9" s="1"/>
  <c r="V16" i="9" s="1"/>
  <c r="D17" i="12"/>
  <c r="D17" i="9" s="1"/>
  <c r="V17" i="9" s="1"/>
  <c r="D14" i="12"/>
  <c r="D14" i="9" s="1"/>
  <c r="V14" i="9" s="1"/>
  <c r="O20" i="12" l="1"/>
  <c r="O17" i="12"/>
  <c r="O14" i="12"/>
  <c r="O16" i="12"/>
  <c r="O18" i="12"/>
  <c r="D15" i="9"/>
  <c r="V15" i="9" s="1"/>
  <c r="O19" i="12"/>
  <c r="D13" i="9"/>
  <c r="V13" i="9" l="1"/>
  <c r="E30" i="12"/>
  <c r="H30" i="12"/>
  <c r="G30" i="12"/>
  <c r="F30" i="12"/>
  <c r="D25" i="12"/>
  <c r="O25" i="12" s="1"/>
  <c r="D23" i="12"/>
  <c r="D23" i="9" s="1"/>
  <c r="V23" i="9" s="1"/>
  <c r="D26" i="12"/>
  <c r="O26" i="12" s="1"/>
  <c r="D26" i="9"/>
  <c r="V26" i="9" s="1"/>
  <c r="D22" i="12"/>
  <c r="D22" i="9" s="1"/>
  <c r="O22" i="12"/>
  <c r="D24" i="12"/>
  <c r="D24" i="9" s="1"/>
  <c r="V24" i="9" s="1"/>
  <c r="D30" i="12" l="1"/>
  <c r="O30" i="12" s="1"/>
  <c r="O23" i="12"/>
  <c r="V22" i="9"/>
  <c r="D25" i="9"/>
  <c r="V25" i="9" s="1"/>
  <c r="O24" i="12"/>
  <c r="D30" i="9" l="1"/>
  <c r="V30" i="9" l="1"/>
  <c r="H38" i="12"/>
  <c r="G38" i="12"/>
  <c r="F38" i="12"/>
  <c r="D35" i="12"/>
  <c r="O35" i="12" s="1"/>
  <c r="D34" i="12"/>
  <c r="O34" i="12" s="1"/>
  <c r="E38" i="12"/>
  <c r="D33" i="12"/>
  <c r="O33" i="12" s="1"/>
  <c r="D36" i="12"/>
  <c r="D36" i="9" s="1"/>
  <c r="D33" i="9" l="1"/>
  <c r="V33" i="9" s="1"/>
  <c r="D38" i="12"/>
  <c r="O38" i="12" s="1"/>
  <c r="D34" i="9"/>
  <c r="V34" i="9" s="1"/>
  <c r="D35" i="9"/>
  <c r="V35" i="9" s="1"/>
  <c r="D38" i="9" l="1"/>
  <c r="V38" i="9" s="1"/>
  <c r="G49" i="12"/>
  <c r="H49" i="12"/>
  <c r="F49" i="12"/>
  <c r="D42" i="12"/>
  <c r="O42" i="12" s="1"/>
  <c r="D42" i="9"/>
  <c r="V42" i="9" s="1"/>
  <c r="D44" i="12"/>
  <c r="O44" i="12" s="1"/>
  <c r="D46" i="12"/>
  <c r="O46" i="12" s="1"/>
  <c r="D46" i="9"/>
  <c r="V46" i="9" s="1"/>
  <c r="D43" i="12"/>
  <c r="O43" i="12" s="1"/>
  <c r="D45" i="12"/>
  <c r="O45" i="12" s="1"/>
  <c r="E49" i="12"/>
  <c r="D41" i="12"/>
  <c r="O41" i="12" s="1"/>
  <c r="D47" i="12"/>
  <c r="D47" i="9" s="1"/>
  <c r="D49" i="12" l="1"/>
  <c r="O49" i="12" s="1"/>
  <c r="D45" i="9"/>
  <c r="V45" i="9" s="1"/>
  <c r="D44" i="9"/>
  <c r="V44" i="9" s="1"/>
  <c r="D43" i="9"/>
  <c r="V43" i="9" s="1"/>
  <c r="D41" i="9"/>
  <c r="D49" i="9" l="1"/>
  <c r="V41" i="9"/>
  <c r="V49" i="9" l="1"/>
  <c r="D51" i="12"/>
  <c r="D51" i="9" s="1"/>
  <c r="H54" i="12"/>
  <c r="E54" i="12"/>
  <c r="G54" i="12"/>
  <c r="F54" i="12"/>
  <c r="D52" i="12"/>
  <c r="D52" i="9" s="1"/>
  <c r="AC30" i="12"/>
  <c r="AE30" i="12"/>
  <c r="AD30" i="12"/>
  <c r="AE38" i="12"/>
  <c r="AD38" i="12"/>
  <c r="AC38" i="12"/>
  <c r="AE49" i="12"/>
  <c r="AD49" i="12"/>
  <c r="AD54" i="12" s="1"/>
  <c r="AC54" i="12"/>
  <c r="AC49" i="12"/>
  <c r="AE54" i="12" l="1"/>
  <c r="D54" i="9"/>
  <c r="V54" i="9" s="1"/>
  <c r="D54" i="12"/>
  <c r="O54" i="12" s="1"/>
</calcChain>
</file>

<file path=xl/sharedStrings.xml><?xml version="1.0" encoding="utf-8"?>
<sst xmlns="http://schemas.openxmlformats.org/spreadsheetml/2006/main" count="264" uniqueCount="183">
  <si>
    <t>STUDENT MAJORS (1st + 2nd)</t>
  </si>
  <si>
    <t>FACULTY</t>
  </si>
  <si>
    <t>School &amp; Department</t>
  </si>
  <si>
    <t>Total Majors</t>
  </si>
  <si>
    <t>Full-Time Lecturers &amp; Visiting Faculty</t>
  </si>
  <si>
    <t xml:space="preserve">Part-Time </t>
  </si>
  <si>
    <t>Full-Time Equivalent (FTE) Faculty</t>
  </si>
  <si>
    <t>Student Majors per FT Tenured/ TT Faculty</t>
  </si>
  <si>
    <t>Average Student Cr Hrs per PT Faculty FTE</t>
  </si>
  <si>
    <t>ARTS &amp; SCIENCES</t>
  </si>
  <si>
    <t>Africana Studies</t>
  </si>
  <si>
    <t>Art/ Art History</t>
  </si>
  <si>
    <t>Economics</t>
  </si>
  <si>
    <t>English</t>
  </si>
  <si>
    <t>Geography</t>
  </si>
  <si>
    <t>History</t>
  </si>
  <si>
    <t>International Studies</t>
  </si>
  <si>
    <t>Mathematics</t>
  </si>
  <si>
    <t>Modern Languages</t>
  </si>
  <si>
    <t>Performing Arts</t>
  </si>
  <si>
    <t>Philosophy</t>
  </si>
  <si>
    <t>Political Science</t>
  </si>
  <si>
    <t>Psychology</t>
  </si>
  <si>
    <t>Sociology/ Anthropology</t>
  </si>
  <si>
    <t>Biological Sciences</t>
  </si>
  <si>
    <t>Chemistry</t>
  </si>
  <si>
    <t>Geology</t>
  </si>
  <si>
    <t>Physics</t>
  </si>
  <si>
    <t>SCHOOL TOTAL</t>
  </si>
  <si>
    <t>EDUCATION</t>
  </si>
  <si>
    <t>Literacy</t>
  </si>
  <si>
    <t>PROFESSIONAL STUDIES</t>
  </si>
  <si>
    <t>Health</t>
  </si>
  <si>
    <t>Kinesiology</t>
  </si>
  <si>
    <t>Physical Education</t>
  </si>
  <si>
    <t>Sport Management</t>
  </si>
  <si>
    <t xml:space="preserve"> Other/ miscellaneous</t>
  </si>
  <si>
    <t>COLLEGE TOTAL</t>
  </si>
  <si>
    <t>Foundations/Social Advocacy</t>
  </si>
  <si>
    <t>Recreation/Parks/Leisure</t>
  </si>
  <si>
    <t>Full-Time Tenured/ Tenure-Track (T/TT)</t>
  </si>
  <si>
    <t>Childhood/Early Childhood Ed</t>
  </si>
  <si>
    <t>Total Class Sections Taught</t>
  </si>
  <si>
    <t>Total Student Cr. Hrs.</t>
  </si>
  <si>
    <t>Average Student Cr. Hrs. per Faculty FTE</t>
  </si>
  <si>
    <t>CLASS SECTIONS, ENROLLMENT &amp; CREDIT HOURS</t>
  </si>
  <si>
    <t>Communication Disorders/Sci.</t>
  </si>
  <si>
    <t>Standard Class Sections Taught (a)</t>
  </si>
  <si>
    <t>Average Student Cr Hrs per FT Faculty</t>
  </si>
  <si>
    <t>CREDIT HOURS by CLASS LEVEL</t>
  </si>
  <si>
    <t>Upper Division (300-499) Cr Hrs</t>
  </si>
  <si>
    <t>Grad (500-699) Cr Hrs</t>
  </si>
  <si>
    <t>Students Enrolled in Standard Sections</t>
  </si>
  <si>
    <t>For the most part, these sections do not provide for the calculation of Faculty Contact Hours.</t>
  </si>
  <si>
    <t>Standard Class Sections Taught by Faculty Type</t>
  </si>
  <si>
    <t>Standard Sections Taught by PT Faculty</t>
  </si>
  <si>
    <t>Standard Sections Taught by FT Faculty</t>
  </si>
  <si>
    <t>Student Cr Hrs taught by PT Faculty</t>
  </si>
  <si>
    <t>% of Student Cr Hrs Taught by PT</t>
  </si>
  <si>
    <t>Total Students Enrolled in All Sections</t>
  </si>
  <si>
    <t>STUDENT CREDIT HOURS by FACULTY TYPE</t>
  </si>
  <si>
    <t>Student Cr Hrs in Standard Sections</t>
  </si>
  <si>
    <t>Faculty Cr Hrs Taught</t>
  </si>
  <si>
    <t>% of all Standard Sections taught by FT</t>
  </si>
  <si>
    <t>% of all Standard Sections taught by PT</t>
  </si>
  <si>
    <t>FACULTY WORKLOAD GLOSSARY</t>
  </si>
  <si>
    <t>Undergrad Full-Time</t>
  </si>
  <si>
    <t>Undergrad Part-Time</t>
  </si>
  <si>
    <t>Grad Full-Time</t>
  </si>
  <si>
    <t>Grad Part-Time</t>
  </si>
  <si>
    <t>Faculty employed full-time in tenured or tenure-track positions. Those on paid leave (e.g., sabbatical) are included.</t>
  </si>
  <si>
    <t>Faculty employed part-time who are listed as the instructor of record in Banner for 1 or more class sections in Fall.</t>
  </si>
  <si>
    <t xml:space="preserve">Full-time faculty count as one FTE. FTE of part-time faculty (and staff teaching part-time) are based on </t>
  </si>
  <si>
    <t>Calculation based on student Total Majors divided by total Full-Time Tenured and Tenure-Track faculty in department.</t>
  </si>
  <si>
    <t>For data elements that involve class section counts, class enrollments and credit hours, special weighting factors are used to account for cross-listed classes and team-taught classes.</t>
  </si>
  <si>
    <t>Cross-listing:</t>
  </si>
  <si>
    <t xml:space="preserve">When a single class section is listed in Banner as if it were multiple sections, the multiple sections </t>
  </si>
  <si>
    <t>are assigned a reduced weight to reflect the appropriate true counts of sections and credit hours taught.</t>
  </si>
  <si>
    <t>E.g., for a section cross-listed in Banner twice, each Banner "section" counts as 0.5 sections.</t>
  </si>
  <si>
    <t>Team-teaching:</t>
  </si>
  <si>
    <t xml:space="preserve">When more than one instructor is entered in Banner for a class section, each instructor is assigned a </t>
  </si>
  <si>
    <t>reduced weight to reflect their share of the section counts, credit hours taught and class enrollment.</t>
  </si>
  <si>
    <t>into 0.5 for FT and 0.5 for PT in the data columns where section counts are provided by FT or PT status.</t>
  </si>
  <si>
    <t>Similarly, if a class is taught by 2 faculty from different departments, the section count for each department would be 0.5.</t>
  </si>
  <si>
    <t>The total number of Fall class sections recorded in Banner with 1 or more student(s) enrolled.</t>
  </si>
  <si>
    <t xml:space="preserve">Non-standard section types (student teaching, internships, independent study, etc.) are included. </t>
  </si>
  <si>
    <t>For cross-listed and team-taught sections, see the explanations above.</t>
  </si>
  <si>
    <t>The sum of credit hours assigned to all sections taught by faculty in a given department (weighted for cross-listing and team-teaching).</t>
  </si>
  <si>
    <t xml:space="preserve">Note that this totals all section types (including non-standard sections such as independent study, student teaching, etc.). </t>
  </si>
  <si>
    <t>A different Credit Hours Taught value is also provided under "Standard Class Sections", which excludes non-standard section types.</t>
  </si>
  <si>
    <t>department would be counted 5 times for that department.</t>
  </si>
  <si>
    <t xml:space="preserve">The sum of student credit hours attempted in all class sections (weighted for team-teaching). </t>
  </si>
  <si>
    <t>E.g., for one 3-credit class section with 20 students enrolled, 60 student credit hours would be generated; 3 faculty credit hours were taught.</t>
  </si>
  <si>
    <t>Calculation based on Total Student Credit Hours divided by FTE Faculty.</t>
  </si>
  <si>
    <t xml:space="preserve">The sum of student credit hours attempted in all class sections taught by full-time faculty (weighted for team-teaching). </t>
  </si>
  <si>
    <t>Calculation based on Student Credit Hours taught by FT Faculty divided by count of FT Faculty.</t>
  </si>
  <si>
    <t xml:space="preserve">The sum of student credit hours attempted in all class sections taught by part-time faculty (weighted for team-teaching). </t>
  </si>
  <si>
    <t>Calculation based on Student Credit Hours taught by PT Faculty divided by Total Student Credit Hours.</t>
  </si>
  <si>
    <t>Individualized Sections</t>
  </si>
  <si>
    <t>Sections in which instruction is not conducted in regularly scheduled class meetings.</t>
  </si>
  <si>
    <t>Standard Class Sections</t>
  </si>
  <si>
    <t>Standard Class Sections Taught</t>
  </si>
  <si>
    <t>A different Credit Hours Taught value is also provided under "Class Sections, Enrollment &amp; Credit Hours", which includes individualized sections.</t>
  </si>
  <si>
    <t>For 0-credit sections (such as Labs), contact hours can only be calculated if days and times are entered in Banner.</t>
  </si>
  <si>
    <t>The sum of students enrolled in standard class sections (weighted for team-teaching).</t>
  </si>
  <si>
    <t xml:space="preserve">The sum of student credit hours attempted in standard class sections (weighted for team-teaching). </t>
  </si>
  <si>
    <t xml:space="preserve">The total number of "standard" Fall sections taught by full-time faculty (weighted for team-teaching and cross-listing). </t>
  </si>
  <si>
    <t>Calculation based on count of Standard Sections Taught by FT Faculty divided by total Standard Class Sections Taught</t>
  </si>
  <si>
    <t xml:space="preserve">The total number of "standard" Fall sections taught by part-time faculty (weighted for team-teaching and cross-listing). </t>
  </si>
  <si>
    <t>Calculation based on count of Standard Sections Taught by PT Faculty divided by total Standard Class Sections Taught</t>
  </si>
  <si>
    <t xml:space="preserve">The sum of students enrolled in all class sections (weighted for team-teaching). E.g., one student enrolled in 5 different classes all in the same </t>
  </si>
  <si>
    <t>Under-grad Full-Time</t>
  </si>
  <si>
    <t>Under-grad Part-Time</t>
  </si>
  <si>
    <t>Includes section types such as Independent Study, Student Teaching, Co-op, Internship, Observation, Practicum, Field Study, Lab Assistant credit, etc.</t>
  </si>
  <si>
    <t>Sections in which instruction is generally provided by regularly scheduled class meetings in specific facilities at specific times.</t>
  </si>
  <si>
    <t>Includes section types such as Lecture, Lab, Recitation, Seminar, Activity, Studio, Participation, etc.,</t>
  </si>
  <si>
    <t xml:space="preserve"> provided that class meeting times are entered in Banner to allow calculation of Faculty Contact Hours.</t>
  </si>
  <si>
    <t>Average Class Size</t>
  </si>
  <si>
    <t>Calculation based on Students Enrolled in Standard Sections divided by number of Standard Class Sections Taught</t>
  </si>
  <si>
    <t xml:space="preserve"> (with cross-listed and team taught sections weighted as described above). Note that this includes both Lecture and Lab type sections.</t>
  </si>
  <si>
    <t>Aver-age Class Size</t>
  </si>
  <si>
    <t>Also includes coaches, professional staff, administrators and grad assistants teaching part-time.</t>
  </si>
  <si>
    <t>% of Contact Hrs taught by FT</t>
  </si>
  <si>
    <t>% of Contact Hrs taught by PT</t>
  </si>
  <si>
    <t>Faculty Cr Hrs Taught in Standard Sections</t>
  </si>
  <si>
    <t>Total Student Majors (1st+2nd)</t>
  </si>
  <si>
    <t>Full-Time Tenured/ Tenure-Track (T/TT) Faculty</t>
  </si>
  <si>
    <t>(a)</t>
  </si>
  <si>
    <t>% of all Standard Sections taught by FT Faculty</t>
  </si>
  <si>
    <t>% of Student Cr Hrs Taught by PT Faculty</t>
  </si>
  <si>
    <t>For the entire Faculty Workload Summary, student enrollment counts by major are effective Fall semester, end of 3rd week.</t>
  </si>
  <si>
    <t>Class section counts are effective as of class census dates (20% date; e.g., end of 3rd week for 15-week classes).</t>
  </si>
  <si>
    <t>Faculty data is effective Fall semester, payroll #17 (approx. November 1).</t>
  </si>
  <si>
    <t>Students who withdrew prior to 3rd week, or on leave of absence or otherwise taking a semester off are not counted.</t>
  </si>
  <si>
    <t>Count of students enrolled part-time (&lt;12 credits hours) in an undergraduate major (or non-matriculated students taking undergraduate coursework).</t>
  </si>
  <si>
    <t>Count of students enrolled full-time (12+ credits hours) in an undergraduate major (incl. Pre-majors).</t>
  </si>
  <si>
    <t>See above.</t>
  </si>
  <si>
    <t>Count of students enrolled full-time (9+ credits hours) in a graduate major.</t>
  </si>
  <si>
    <t>Count of students enrolled part-time (&lt;9 credits hours) in a graduate major (or non-matriculated students taking graduate coursework).</t>
  </si>
  <si>
    <t>Faculty employed full-time as lecturers or visiting faculty; includes Athletic Trainers.</t>
  </si>
  <si>
    <t>credit hour(s), lab hour(s) and student teaching placement equivalencies, documented by HR in the worksheet titled "FTE-Equiv".</t>
  </si>
  <si>
    <t>Shared resource sections are treated similarly (2 sections taking place same time, same place, same faculty).</t>
  </si>
  <si>
    <t>Calculation based on Student Credit Hours taught by PT Faculty divided by count of PT Faculty FTE.</t>
  </si>
  <si>
    <t xml:space="preserve">PT Faculty FTE are generally based on HR guidelines shown in the "FTE-Equiv" worksheet. </t>
  </si>
  <si>
    <t>The total number of "standard" Fall class sections (with cross-listed and team taught sections weighted as described above).</t>
  </si>
  <si>
    <t>The sum of credit hours taught by faculty in "standard" sections (weighted for cross-listing and team-teaching).</t>
  </si>
  <si>
    <t xml:space="preserve">Faculty-Student Contact Hours (see definition above) in Fall sections taught by full-time faculty (weighted for team-teaching and cross-listing). </t>
  </si>
  <si>
    <t xml:space="preserve">Faculty-Student Contact Hours (see definition above) in Fall sections taught by part-time faculty (weighted for team-teaching and cross-listing). </t>
  </si>
  <si>
    <t>Calculation based on Contact Hours taught by FT Faculty divided by total Contact Hours.</t>
  </si>
  <si>
    <t>Calculation based on Contact Hours taught by PT Faculty divided by total Contact Hours.</t>
  </si>
  <si>
    <t xml:space="preserve">E.g., if a section has one full-time instructor and one part-time instructor, the section count would be split </t>
  </si>
  <si>
    <t>5-YEAR FACULTY WORKLOAD TRENDS</t>
  </si>
  <si>
    <t>Total Faculty Contact Hours</t>
  </si>
  <si>
    <t xml:space="preserve"> Selected Studies (a)</t>
  </si>
  <si>
    <t>Note: Prior to 2017, Selected Studies and IDP majors were counted in the "Other/ miscellaneous" category.</t>
  </si>
  <si>
    <t>STANDARD CLASS SECTIONS TAUGHT by FACULTY TYPE</t>
  </si>
  <si>
    <t>FT Faculty Contact Hrs</t>
  </si>
  <si>
    <t>PT Faculty Contact Hrs</t>
  </si>
  <si>
    <t>Lower Division (099-299) Cr Hrs</t>
  </si>
  <si>
    <t xml:space="preserve"> Advisement (COR, PRE)</t>
  </si>
  <si>
    <t>Total Faculty Cr Hrs Taught</t>
  </si>
  <si>
    <t>Total Student Cr Hrs</t>
  </si>
  <si>
    <t>Average Student Cr Hrs per Faculty FTE</t>
  </si>
  <si>
    <t>Student Cr Hrs taught by FT Faculty</t>
  </si>
  <si>
    <t>Student Credit Hours attempted in undergraduate Lower Division level sections (course numbers below 300).</t>
  </si>
  <si>
    <t>Student Credit Hours attempted in undergraduate Upper Division level sections (course numbers 300 to 499).</t>
  </si>
  <si>
    <t>Student Credit Hours attempted in Graduate level sections (course numbers 500 and higher).</t>
  </si>
  <si>
    <t>Total hours spent by faculty in direct contact with students in the scheduled instruction time for classes, over the full semester.</t>
  </si>
  <si>
    <t xml:space="preserve">Fifty minutes of instructional time equals one faculty contact hour; preparation time, office hours, etc. are not included. </t>
  </si>
  <si>
    <t xml:space="preserve">E.g., a typical 3-credit Lecture yields 45 faculty contact hours (3 hours per week for 15 weeks). </t>
  </si>
  <si>
    <t>STANDARD CLASS SECTIONS (b)</t>
  </si>
  <si>
    <t>Individual-ized Sections (b)</t>
  </si>
  <si>
    <t>Standard Class Sections Taught (b)</t>
  </si>
  <si>
    <t xml:space="preserve"> Selected Studies</t>
  </si>
  <si>
    <t xml:space="preserve"> Selected Studies/ IDP</t>
  </si>
  <si>
    <t xml:space="preserve">Counts of students enrolled in credit-bearing classes for Fall semester, by department of their major. </t>
  </si>
  <si>
    <t xml:space="preserve">Both 1st and 2nd majors are counted, if 2nd major is in a different department. </t>
  </si>
  <si>
    <t>Part-Time  (a)</t>
  </si>
  <si>
    <t>For part-time faculty, school and college totals are unduplicated counts. Faculty who teach in more than one department are counted in each department, but only counted once in school/college totals.</t>
  </si>
  <si>
    <t xml:space="preserve"> Selected Studies/ IDP (a)</t>
  </si>
  <si>
    <t>Communication/Media Studies</t>
  </si>
  <si>
    <t xml:space="preserve"> Other/ miscellaneous (NON)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</si>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</sst>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;[Red]0"/>
    <numFmt numFmtId="165" formatCode="0.0;[Red]0.0"/>
    <numFmt numFmtId="166" formatCode="#,##0;[Red]#,##0"/>
    <numFmt numFmtId="167" formatCode="0.0"/>
    <numFmt numFmtId="168" formatCode="_(* #,##0_);_(* \(#,##0\);_(* &quot;-&quot;??_);_(@_)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wrapText="1" shrinkToFit="1"/>
    </xf>
    <xf numFmtId="0" fontId="6" fillId="0" borderId="0" xfId="0" applyFont="1" applyAlignment="1">
      <alignment horizontal="left" wrapText="1" shrinkToFit="1"/>
    </xf>
    <xf numFmtId="164" fontId="3" fillId="0" borderId="2" xfId="0" applyNumberFormat="1" applyFont="1" applyBorder="1" applyAlignment="1">
      <alignment horizontal="center" wrapText="1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7" fontId="3" fillId="0" borderId="0" xfId="0" applyNumberFormat="1" applyFont="1"/>
    <xf numFmtId="1" fontId="3" fillId="0" borderId="0" xfId="0" applyNumberFormat="1" applyFont="1"/>
    <xf numFmtId="166" fontId="3" fillId="0" borderId="0" xfId="0" applyNumberFormat="1" applyFont="1"/>
    <xf numFmtId="0" fontId="4" fillId="3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164" fontId="3" fillId="3" borderId="1" xfId="0" applyNumberFormat="1" applyFont="1" applyFill="1" applyBorder="1"/>
    <xf numFmtId="165" fontId="3" fillId="3" borderId="0" xfId="0" applyNumberFormat="1" applyFont="1" applyFill="1"/>
    <xf numFmtId="167" fontId="3" fillId="3" borderId="0" xfId="0" applyNumberFormat="1" applyFont="1" applyFill="1"/>
    <xf numFmtId="1" fontId="3" fillId="3" borderId="0" xfId="0" applyNumberFormat="1" applyFont="1" applyFill="1"/>
    <xf numFmtId="166" fontId="3" fillId="3" borderId="0" xfId="0" applyNumberFormat="1" applyFont="1" applyFill="1"/>
    <xf numFmtId="168" fontId="3" fillId="3" borderId="0" xfId="1" applyNumberFormat="1" applyFont="1" applyFill="1" applyBorder="1" applyAlignment="1"/>
    <xf numFmtId="168" fontId="3" fillId="3" borderId="0" xfId="0" applyNumberFormat="1" applyFont="1" applyFill="1"/>
    <xf numFmtId="164" fontId="7" fillId="0" borderId="0" xfId="0" applyNumberFormat="1" applyFont="1"/>
    <xf numFmtId="164" fontId="7" fillId="0" borderId="1" xfId="0" applyNumberFormat="1" applyFont="1" applyBorder="1"/>
    <xf numFmtId="165" fontId="7" fillId="0" borderId="0" xfId="0" applyNumberFormat="1" applyFont="1"/>
    <xf numFmtId="167" fontId="7" fillId="0" borderId="0" xfId="0" applyNumberFormat="1" applyFont="1"/>
    <xf numFmtId="1" fontId="7" fillId="0" borderId="0" xfId="0" applyNumberFormat="1" applyFont="1"/>
    <xf numFmtId="166" fontId="7" fillId="0" borderId="0" xfId="0" applyNumberFormat="1" applyFont="1"/>
    <xf numFmtId="3" fontId="3" fillId="3" borderId="0" xfId="0" applyNumberFormat="1" applyFont="1" applyFill="1"/>
    <xf numFmtId="164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0" fontId="7" fillId="0" borderId="0" xfId="0" quotePrefix="1" applyFont="1" applyAlignment="1">
      <alignment horizontal="right"/>
    </xf>
    <xf numFmtId="0" fontId="4" fillId="2" borderId="4" xfId="0" applyFont="1" applyFill="1" applyBorder="1" applyAlignment="1">
      <alignment vertical="center"/>
    </xf>
    <xf numFmtId="0" fontId="3" fillId="0" borderId="4" xfId="0" applyFont="1" applyBorder="1"/>
    <xf numFmtId="166" fontId="3" fillId="3" borderId="4" xfId="0" applyNumberFormat="1" applyFont="1" applyFill="1" applyBorder="1"/>
    <xf numFmtId="9" fontId="3" fillId="0" borderId="0" xfId="3" applyFont="1" applyFill="1" applyBorder="1" applyAlignment="1"/>
    <xf numFmtId="9" fontId="3" fillId="3" borderId="0" xfId="3" applyFont="1" applyFill="1" applyBorder="1" applyAlignment="1"/>
    <xf numFmtId="0" fontId="8" fillId="0" borderId="0" xfId="0" applyFont="1"/>
    <xf numFmtId="0" fontId="9" fillId="0" borderId="0" xfId="0" applyFont="1"/>
    <xf numFmtId="0" fontId="3" fillId="0" borderId="6" xfId="0" applyFont="1" applyBorder="1"/>
    <xf numFmtId="164" fontId="3" fillId="0" borderId="6" xfId="0" applyNumberFormat="1" applyFont="1" applyBorder="1"/>
    <xf numFmtId="165" fontId="3" fillId="0" borderId="6" xfId="0" applyNumberFormat="1" applyFont="1" applyBorder="1"/>
    <xf numFmtId="1" fontId="3" fillId="0" borderId="6" xfId="0" applyNumberFormat="1" applyFont="1" applyBorder="1"/>
    <xf numFmtId="166" fontId="3" fillId="0" borderId="6" xfId="0" applyNumberFormat="1" applyFont="1" applyBorder="1"/>
    <xf numFmtId="9" fontId="3" fillId="0" borderId="6" xfId="3" applyFont="1" applyFill="1" applyBorder="1" applyAlignment="1"/>
    <xf numFmtId="0" fontId="4" fillId="0" borderId="0" xfId="0" applyFont="1"/>
    <xf numFmtId="164" fontId="3" fillId="0" borderId="2" xfId="0" applyNumberFormat="1" applyFont="1" applyBorder="1" applyAlignment="1">
      <alignment horizontal="centerContinuous" wrapText="1" shrinkToFit="1"/>
    </xf>
    <xf numFmtId="0" fontId="3" fillId="0" borderId="2" xfId="0" applyFont="1" applyBorder="1" applyAlignment="1">
      <alignment horizontal="centerContinuous" wrapText="1" shrinkToFit="1"/>
    </xf>
    <xf numFmtId="165" fontId="3" fillId="0" borderId="2" xfId="0" applyNumberFormat="1" applyFont="1" applyBorder="1" applyAlignment="1">
      <alignment horizontal="centerContinuous" wrapText="1" shrinkToFit="1"/>
    </xf>
    <xf numFmtId="0" fontId="3" fillId="0" borderId="3" xfId="0" applyFont="1" applyBorder="1" applyAlignment="1">
      <alignment horizontal="centerContinuous" wrapText="1" shrinkToFit="1"/>
    </xf>
    <xf numFmtId="166" fontId="3" fillId="3" borderId="0" xfId="1" applyNumberFormat="1" applyFont="1" applyFill="1" applyBorder="1" applyAlignment="1"/>
    <xf numFmtId="0" fontId="7" fillId="0" borderId="0" xfId="0" quotePrefix="1" applyFont="1"/>
    <xf numFmtId="0" fontId="10" fillId="2" borderId="0" xfId="0" applyFont="1" applyFill="1" applyAlignment="1">
      <alignment vertical="center"/>
    </xf>
    <xf numFmtId="0" fontId="7" fillId="0" borderId="4" xfId="0" applyFont="1" applyBorder="1"/>
    <xf numFmtId="164" fontId="7" fillId="0" borderId="0" xfId="0" quotePrefix="1" applyNumberFormat="1" applyFont="1" applyAlignment="1">
      <alignment horizontal="right"/>
    </xf>
    <xf numFmtId="0" fontId="3" fillId="0" borderId="4" xfId="0" applyFont="1" applyBorder="1" applyAlignment="1">
      <alignment horizontal="center" wrapText="1" shrinkToFit="1"/>
    </xf>
    <xf numFmtId="0" fontId="5" fillId="0" borderId="4" xfId="0" applyFont="1" applyBorder="1"/>
    <xf numFmtId="0" fontId="3" fillId="0" borderId="8" xfId="0" applyFont="1" applyBorder="1"/>
    <xf numFmtId="0" fontId="3" fillId="3" borderId="4" xfId="0" applyFont="1" applyFill="1" applyBorder="1"/>
    <xf numFmtId="1" fontId="3" fillId="0" borderId="0" xfId="0" applyNumberFormat="1" applyFont="1" applyFill="1"/>
    <xf numFmtId="0" fontId="3" fillId="0" borderId="0" xfId="0" applyFont="1" applyFill="1" applyAlignment="1">
      <alignment horizontal="center" wrapText="1" shrinkToFit="1"/>
    </xf>
    <xf numFmtId="0" fontId="6" fillId="0" borderId="0" xfId="0" applyFont="1" applyFill="1" applyAlignment="1">
      <alignment horizontal="left" wrapText="1" shrinkToFit="1"/>
    </xf>
    <xf numFmtId="164" fontId="3" fillId="0" borderId="2" xfId="0" applyNumberFormat="1" applyFont="1" applyFill="1" applyBorder="1" applyAlignment="1">
      <alignment horizontal="center" wrapText="1" shrinkToFit="1"/>
    </xf>
    <xf numFmtId="164" fontId="3" fillId="0" borderId="3" xfId="0" applyNumberFormat="1" applyFont="1" applyFill="1" applyBorder="1" applyAlignment="1">
      <alignment horizontal="center" wrapText="1" shrinkToFit="1"/>
    </xf>
    <xf numFmtId="164" fontId="3" fillId="0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center" wrapText="1" shrinkToFit="1"/>
    </xf>
    <xf numFmtId="165" fontId="3" fillId="0" borderId="2" xfId="0" applyNumberFormat="1" applyFont="1" applyFill="1" applyBorder="1" applyAlignment="1">
      <alignment horizontal="center" wrapText="1" shrinkToFit="1"/>
    </xf>
    <xf numFmtId="165" fontId="3" fillId="0" borderId="0" xfId="0" applyNumberFormat="1" applyFont="1" applyFill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5" xfId="0" applyFont="1" applyFill="1" applyBorder="1" applyAlignment="1">
      <alignment horizontal="center" wrapText="1" shrinkToFit="1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1" xfId="0" applyNumberFormat="1" applyFont="1" applyFill="1" applyBorder="1"/>
    <xf numFmtId="165" fontId="3" fillId="0" borderId="0" xfId="0" applyNumberFormat="1" applyFont="1" applyFill="1"/>
    <xf numFmtId="0" fontId="3" fillId="0" borderId="4" xfId="0" applyFont="1" applyFill="1" applyBorder="1"/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164" fontId="5" fillId="0" borderId="0" xfId="0" applyNumberFormat="1" applyFont="1" applyFill="1"/>
    <xf numFmtId="164" fontId="5" fillId="0" borderId="1" xfId="0" applyNumberFormat="1" applyFont="1" applyFill="1" applyBorder="1"/>
    <xf numFmtId="165" fontId="5" fillId="0" borderId="0" xfId="0" applyNumberFormat="1" applyFont="1" applyFill="1"/>
    <xf numFmtId="166" fontId="5" fillId="0" borderId="0" xfId="0" applyNumberFormat="1" applyFont="1" applyFill="1"/>
    <xf numFmtId="166" fontId="5" fillId="0" borderId="4" xfId="0" applyNumberFormat="1" applyFont="1" applyFill="1" applyBorder="1"/>
    <xf numFmtId="0" fontId="5" fillId="0" borderId="0" xfId="0" applyFont="1" applyFill="1" applyAlignment="1">
      <alignment horizontal="left" vertical="center" wrapText="1" shrinkToFit="1"/>
    </xf>
    <xf numFmtId="166" fontId="3" fillId="0" borderId="0" xfId="0" applyNumberFormat="1" applyFont="1" applyFill="1"/>
    <xf numFmtId="166" fontId="3" fillId="0" borderId="4" xfId="0" applyNumberFormat="1" applyFont="1" applyFill="1" applyBorder="1"/>
    <xf numFmtId="165" fontId="3" fillId="0" borderId="9" xfId="0" applyNumberFormat="1" applyFont="1" applyFill="1" applyBorder="1"/>
    <xf numFmtId="0" fontId="3" fillId="0" borderId="6" xfId="0" applyFont="1" applyFill="1" applyBorder="1"/>
    <xf numFmtId="164" fontId="3" fillId="0" borderId="6" xfId="0" applyNumberFormat="1" applyFont="1" applyFill="1" applyBorder="1"/>
    <xf numFmtId="164" fontId="3" fillId="0" borderId="7" xfId="0" applyNumberFormat="1" applyFont="1" applyFill="1" applyBorder="1"/>
    <xf numFmtId="1" fontId="3" fillId="0" borderId="6" xfId="0" applyNumberFormat="1" applyFont="1" applyFill="1" applyBorder="1"/>
    <xf numFmtId="166" fontId="3" fillId="0" borderId="6" xfId="0" applyNumberFormat="1" applyFont="1" applyFill="1" applyBorder="1"/>
    <xf numFmtId="166" fontId="3" fillId="0" borderId="8" xfId="0" applyNumberFormat="1" applyFont="1" applyFill="1" applyBorder="1"/>
    <xf numFmtId="167" fontId="3" fillId="0" borderId="0" xfId="0" applyNumberFormat="1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/>
    <xf numFmtId="164" fontId="7" fillId="0" borderId="0" xfId="0" applyNumberFormat="1" applyFont="1" applyFill="1"/>
    <xf numFmtId="164" fontId="7" fillId="0" borderId="1" xfId="0" applyNumberFormat="1" applyFont="1" applyFill="1" applyBorder="1"/>
    <xf numFmtId="165" fontId="7" fillId="0" borderId="0" xfId="0" applyNumberFormat="1" applyFont="1" applyFill="1"/>
    <xf numFmtId="167" fontId="7" fillId="0" borderId="0" xfId="0" applyNumberFormat="1" applyFont="1" applyFill="1"/>
    <xf numFmtId="1" fontId="7" fillId="0" borderId="0" xfId="0" applyNumberFormat="1" applyFont="1" applyFill="1"/>
    <xf numFmtId="166" fontId="7" fillId="0" borderId="0" xfId="0" applyNumberFormat="1" applyFont="1" applyFill="1"/>
    <xf numFmtId="166" fontId="7" fillId="0" borderId="4" xfId="0" applyNumberFormat="1" applyFont="1" applyFill="1" applyBorder="1"/>
  </cellXfs>
  <cellStyles count="5">
    <cellStyle name="Comma" xfId="1" builtinId="3"/>
    <cellStyle name="Normal" xfId="0" builtinId="0"/>
    <cellStyle name="Normal 2" xfId="4" xr:uid="{00000000-0005-0000-0000-000002000000}"/>
    <cellStyle name="Normal 2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40625" defaultRowHeight="12.75" x14ac:dyDescent="0.2"/>
  <cols>
    <col min="1" max="1" width="2.5703125" style="1" customWidth="1"/>
    <col min="2" max="2" width="24.5703125" style="1" customWidth="1"/>
    <col min="3" max="3" width="1.5703125" style="1" customWidth="1"/>
    <col min="4" max="4" width="6.42578125" style="15" customWidth="1"/>
    <col min="5" max="6" width="5.85546875" style="15" customWidth="1"/>
    <col min="7" max="8" width="5" style="15" customWidth="1"/>
    <col min="9" max="9" width="1.5703125" style="15" customWidth="1"/>
    <col min="10" max="10" width="10.85546875" style="1" customWidth="1"/>
    <col min="11" max="11" width="9" style="1" customWidth="1"/>
    <col min="12" max="12" width="4.85546875" style="1" customWidth="1"/>
    <col min="13" max="13" width="9.42578125" style="1" customWidth="1"/>
    <col min="14" max="14" width="1.5703125" style="1" customWidth="1"/>
    <col min="15" max="15" width="10.85546875" style="1" customWidth="1"/>
    <col min="16" max="16" width="1.5703125" style="15" customWidth="1"/>
    <col min="17" max="17" width="8.140625" style="1" customWidth="1"/>
    <col min="18" max="18" width="7.42578125" style="1" customWidth="1"/>
    <col min="19" max="19" width="11" style="1" customWidth="1"/>
    <col min="20" max="20" width="7.42578125" style="1" customWidth="1"/>
    <col min="21" max="21" width="11.140625" style="1" customWidth="1"/>
    <col min="22" max="22" width="1.5703125" style="1" customWidth="1"/>
    <col min="23" max="23" width="10.42578125" style="1" customWidth="1"/>
    <col min="24" max="24" width="9.85546875" style="1" customWidth="1"/>
    <col min="25" max="25" width="10.42578125" style="1" customWidth="1"/>
    <col min="26" max="26" width="11.140625" style="1" customWidth="1"/>
    <col min="27" max="27" width="10" style="1" customWidth="1"/>
    <col min="28" max="28" width="1.5703125" style="1" customWidth="1"/>
    <col min="29" max="30" width="8.5703125" style="1" customWidth="1"/>
    <col min="31" max="31" width="6.85546875" style="1" customWidth="1"/>
    <col min="32" max="32" width="2.85546875" style="15" customWidth="1"/>
    <col min="33" max="33" width="9" style="1" customWidth="1"/>
    <col min="34" max="34" width="9.42578125" style="1" customWidth="1"/>
    <col min="35" max="35" width="7.42578125" style="1" customWidth="1"/>
    <col min="36" max="36" width="7.85546875" style="1" customWidth="1"/>
    <col min="37" max="37" width="9.5703125" style="1" customWidth="1"/>
    <col min="38" max="38" width="5.5703125" style="1" customWidth="1"/>
    <col min="39" max="39" width="8.42578125" style="1" customWidth="1"/>
    <col min="40" max="40" width="1.5703125" style="1" customWidth="1"/>
    <col min="41" max="41" width="9.85546875" style="1" customWidth="1"/>
    <col min="42" max="42" width="11.42578125" style="1" customWidth="1"/>
    <col min="43" max="43" width="10" style="1" customWidth="1"/>
    <col min="44" max="44" width="11.5703125" style="1" customWidth="1"/>
    <col min="45" max="45" width="1.5703125" style="1" customWidth="1"/>
    <col min="46" max="46" width="7.85546875" style="1" customWidth="1"/>
    <col min="47" max="47" width="9.140625" style="1" customWidth="1"/>
    <col min="48" max="48" width="7.85546875" style="1" customWidth="1"/>
    <col min="49" max="49" width="9.5703125" style="1" customWidth="1"/>
    <col min="50" max="50" width="1.5703125" style="1" customWidth="1"/>
    <col min="51" max="16384" width="9.140625" style="1"/>
  </cols>
  <sheetData>
    <row r="1" spans="1:50" ht="15" x14ac:dyDescent="0.2">
      <c r="B1" s="63" t="s">
        <v>182</v>
      </c>
      <c r="C1" s="2"/>
      <c r="D1" s="3" t="s">
        <v>0</v>
      </c>
      <c r="E1" s="4"/>
      <c r="F1" s="4"/>
      <c r="G1" s="4"/>
      <c r="H1" s="4"/>
      <c r="I1" s="5"/>
      <c r="J1" s="6" t="s">
        <v>1</v>
      </c>
      <c r="K1" s="6"/>
      <c r="L1" s="2"/>
      <c r="M1" s="2"/>
      <c r="N1" s="2"/>
      <c r="O1" s="2"/>
      <c r="P1" s="5"/>
      <c r="Q1" s="6" t="s">
        <v>45</v>
      </c>
      <c r="R1" s="6"/>
      <c r="S1" s="6"/>
      <c r="T1" s="2"/>
      <c r="U1" s="2"/>
      <c r="V1" s="43"/>
      <c r="W1" s="6" t="s">
        <v>60</v>
      </c>
      <c r="X1" s="6"/>
      <c r="Y1" s="2"/>
      <c r="Z1" s="2"/>
      <c r="AA1" s="2"/>
      <c r="AB1" s="43"/>
      <c r="AC1" s="6" t="s">
        <v>49</v>
      </c>
      <c r="AD1" s="2"/>
      <c r="AE1" s="2"/>
      <c r="AF1" s="5"/>
      <c r="AG1" s="6"/>
      <c r="AH1" s="6" t="s">
        <v>170</v>
      </c>
      <c r="AI1" s="6"/>
      <c r="AJ1" s="6"/>
      <c r="AK1" s="6"/>
      <c r="AL1" s="6"/>
      <c r="AM1" s="2"/>
      <c r="AN1" s="2"/>
      <c r="AO1" s="6" t="s">
        <v>155</v>
      </c>
      <c r="AP1" s="6"/>
      <c r="AQ1" s="2"/>
      <c r="AR1" s="6"/>
      <c r="AS1" s="2"/>
      <c r="AT1" s="6"/>
      <c r="AU1" s="6"/>
      <c r="AV1" s="2"/>
      <c r="AW1" s="6"/>
      <c r="AX1" s="2"/>
    </row>
    <row r="2" spans="1:50" ht="15" x14ac:dyDescent="0.2">
      <c r="B2" s="63"/>
      <c r="C2" s="2"/>
      <c r="D2" s="3"/>
      <c r="E2" s="4"/>
      <c r="F2" s="4"/>
      <c r="G2" s="4"/>
      <c r="H2" s="4"/>
      <c r="I2" s="5"/>
      <c r="J2" s="6"/>
      <c r="K2" s="6"/>
      <c r="L2" s="2"/>
      <c r="M2" s="2"/>
      <c r="N2" s="2"/>
      <c r="O2" s="2"/>
      <c r="P2" s="5"/>
      <c r="Q2" s="6"/>
      <c r="R2" s="6"/>
      <c r="S2" s="6"/>
      <c r="T2" s="2"/>
      <c r="U2" s="2"/>
      <c r="V2" s="43"/>
      <c r="W2" s="6"/>
      <c r="X2" s="6"/>
      <c r="Y2" s="2"/>
      <c r="Z2" s="2"/>
      <c r="AA2" s="2"/>
      <c r="AB2" s="43"/>
      <c r="AC2" s="6"/>
      <c r="AD2" s="2"/>
      <c r="AE2" s="2"/>
      <c r="AF2" s="5"/>
      <c r="AG2" s="6"/>
      <c r="AH2" s="6"/>
      <c r="AI2" s="6"/>
      <c r="AJ2" s="6"/>
      <c r="AK2" s="6"/>
      <c r="AL2" s="6"/>
      <c r="AM2" s="2"/>
      <c r="AN2" s="2"/>
      <c r="AO2" s="6"/>
      <c r="AP2" s="6"/>
      <c r="AQ2" s="2"/>
      <c r="AR2" s="6"/>
      <c r="AS2" s="2"/>
      <c r="AT2" s="6"/>
      <c r="AU2" s="6"/>
      <c r="AV2" s="2"/>
      <c r="AW2" s="6"/>
      <c r="AX2" s="2"/>
    </row>
    <row r="3" spans="1:50" s="71" customFormat="1" ht="63.75" customHeight="1" x14ac:dyDescent="0.2">
      <c r="B3" s="72" t="s">
        <v>2</v>
      </c>
      <c r="D3" s="73" t="s">
        <v>3</v>
      </c>
      <c r="E3" s="73" t="s">
        <v>111</v>
      </c>
      <c r="F3" s="73" t="s">
        <v>112</v>
      </c>
      <c r="G3" s="73" t="s">
        <v>68</v>
      </c>
      <c r="H3" s="74" t="s">
        <v>69</v>
      </c>
      <c r="I3" s="75"/>
      <c r="J3" s="76" t="s">
        <v>40</v>
      </c>
      <c r="K3" s="76" t="s">
        <v>4</v>
      </c>
      <c r="L3" s="76" t="s">
        <v>177</v>
      </c>
      <c r="M3" s="77" t="s">
        <v>6</v>
      </c>
      <c r="N3" s="78"/>
      <c r="O3" s="79" t="s">
        <v>7</v>
      </c>
      <c r="P3" s="75"/>
      <c r="Q3" s="76" t="s">
        <v>42</v>
      </c>
      <c r="R3" s="76" t="s">
        <v>160</v>
      </c>
      <c r="S3" s="76" t="s">
        <v>59</v>
      </c>
      <c r="T3" s="76" t="s">
        <v>161</v>
      </c>
      <c r="U3" s="76" t="s">
        <v>162</v>
      </c>
      <c r="V3" s="80"/>
      <c r="W3" s="76" t="s">
        <v>163</v>
      </c>
      <c r="X3" s="76" t="s">
        <v>48</v>
      </c>
      <c r="Y3" s="76" t="s">
        <v>57</v>
      </c>
      <c r="Z3" s="76" t="s">
        <v>8</v>
      </c>
      <c r="AA3" s="76" t="s">
        <v>58</v>
      </c>
      <c r="AB3" s="80"/>
      <c r="AC3" s="76" t="s">
        <v>158</v>
      </c>
      <c r="AD3" s="76" t="s">
        <v>50</v>
      </c>
      <c r="AE3" s="76" t="s">
        <v>51</v>
      </c>
      <c r="AF3" s="75"/>
      <c r="AG3" s="76" t="s">
        <v>171</v>
      </c>
      <c r="AH3" s="76" t="s">
        <v>172</v>
      </c>
      <c r="AI3" s="76" t="s">
        <v>62</v>
      </c>
      <c r="AJ3" s="76" t="s">
        <v>152</v>
      </c>
      <c r="AK3" s="76" t="s">
        <v>52</v>
      </c>
      <c r="AL3" s="76" t="s">
        <v>120</v>
      </c>
      <c r="AM3" s="76" t="s">
        <v>61</v>
      </c>
      <c r="AO3" s="76" t="s">
        <v>56</v>
      </c>
      <c r="AP3" s="76" t="s">
        <v>63</v>
      </c>
      <c r="AQ3" s="76" t="s">
        <v>55</v>
      </c>
      <c r="AR3" s="76" t="s">
        <v>64</v>
      </c>
      <c r="AT3" s="76" t="s">
        <v>156</v>
      </c>
      <c r="AU3" s="76" t="s">
        <v>122</v>
      </c>
      <c r="AV3" s="76" t="s">
        <v>157</v>
      </c>
      <c r="AW3" s="76" t="s">
        <v>123</v>
      </c>
    </row>
    <row r="4" spans="1:50" s="71" customFormat="1" x14ac:dyDescent="0.2">
      <c r="B4" s="81"/>
      <c r="C4" s="81"/>
      <c r="D4" s="82"/>
      <c r="E4" s="82"/>
      <c r="F4" s="82"/>
      <c r="G4" s="82"/>
      <c r="H4" s="82"/>
      <c r="I4" s="83"/>
      <c r="J4" s="81"/>
      <c r="K4" s="81"/>
      <c r="L4" s="81"/>
      <c r="M4" s="84"/>
      <c r="N4" s="84"/>
      <c r="O4" s="81"/>
      <c r="P4" s="83"/>
      <c r="Q4" s="81"/>
      <c r="R4" s="81"/>
      <c r="S4" s="81"/>
      <c r="T4" s="81"/>
      <c r="U4" s="81"/>
      <c r="V4" s="85"/>
      <c r="W4" s="81"/>
      <c r="X4" s="81"/>
      <c r="Y4" s="81"/>
      <c r="Z4" s="81"/>
      <c r="AA4" s="81"/>
      <c r="AB4" s="85"/>
      <c r="AC4" s="81"/>
      <c r="AD4" s="81"/>
      <c r="AE4" s="81"/>
      <c r="AF4" s="83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4"/>
    </row>
    <row r="5" spans="1:50" s="93" customFormat="1" x14ac:dyDescent="0.2">
      <c r="A5" s="86" t="s">
        <v>9</v>
      </c>
      <c r="B5" s="87"/>
      <c r="C5" s="87"/>
      <c r="D5" s="88"/>
      <c r="E5" s="88"/>
      <c r="F5" s="88"/>
      <c r="G5" s="88"/>
      <c r="H5" s="88"/>
      <c r="I5" s="89"/>
      <c r="J5" s="87"/>
      <c r="K5" s="87"/>
      <c r="L5" s="87"/>
      <c r="M5" s="90"/>
      <c r="N5" s="90"/>
      <c r="O5" s="87"/>
      <c r="P5" s="89"/>
      <c r="Q5" s="87"/>
      <c r="R5" s="87"/>
      <c r="S5" s="87"/>
      <c r="T5" s="91"/>
      <c r="U5" s="91"/>
      <c r="V5" s="92"/>
      <c r="W5" s="87"/>
      <c r="X5" s="87"/>
      <c r="Y5" s="87"/>
      <c r="Z5" s="87"/>
      <c r="AA5" s="87"/>
      <c r="AB5" s="92"/>
      <c r="AC5" s="87"/>
      <c r="AD5" s="87"/>
      <c r="AE5" s="87"/>
      <c r="AF5" s="89"/>
      <c r="AG5" s="87"/>
      <c r="AH5" s="87"/>
      <c r="AI5" s="87"/>
      <c r="AJ5" s="87"/>
      <c r="AK5" s="87"/>
      <c r="AL5" s="87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0"/>
    </row>
    <row r="6" spans="1:50" s="81" customFormat="1" x14ac:dyDescent="0.2">
      <c r="B6" s="81" t="s">
        <v>11</v>
      </c>
      <c r="D6" s="82">
        <f t="shared" ref="D6:D11" si="0">SUM(E6:H6)</f>
        <v>52</v>
      </c>
      <c r="E6" s="82">
        <v>46</v>
      </c>
      <c r="F6" s="82">
        <v>6</v>
      </c>
      <c r="G6" s="82"/>
      <c r="H6" s="82"/>
      <c r="I6" s="83"/>
      <c r="J6" s="82">
        <v>8</v>
      </c>
      <c r="K6" s="82"/>
      <c r="L6" s="82">
        <v>5</v>
      </c>
      <c r="M6" s="84">
        <v>10.64</v>
      </c>
      <c r="N6" s="82"/>
      <c r="O6" s="70">
        <f t="shared" ref="O6:O11" si="1">D6/J6</f>
        <v>6.5</v>
      </c>
      <c r="P6" s="83"/>
      <c r="Q6" s="70">
        <v>42</v>
      </c>
      <c r="R6" s="70">
        <v>114.33333333333333</v>
      </c>
      <c r="S6" s="70">
        <v>767</v>
      </c>
      <c r="T6" s="94">
        <v>2194</v>
      </c>
      <c r="U6" s="94">
        <f t="shared" ref="U6:U11" si="2">T6/M6</f>
        <v>206.20300751879699</v>
      </c>
      <c r="V6" s="95"/>
      <c r="W6" s="70">
        <v>1237</v>
      </c>
      <c r="X6" s="70">
        <f t="shared" ref="X6:X11" si="3">IF(J6+K6&gt;0,W6/(J6+K6),NA())</f>
        <v>154.625</v>
      </c>
      <c r="Y6" s="70">
        <v>957</v>
      </c>
      <c r="Z6" s="70">
        <f t="shared" ref="Z6:Z11" si="4">Y6/(M6-K6-J6)</f>
        <v>362.49999999999994</v>
      </c>
      <c r="AA6" s="46">
        <f t="shared" ref="AA6:AA11" si="5">Y6/($W6+$Y6)</f>
        <v>0.43618960802187784</v>
      </c>
      <c r="AB6" s="95"/>
      <c r="AC6" s="70">
        <v>1878</v>
      </c>
      <c r="AD6" s="70">
        <v>316</v>
      </c>
      <c r="AE6" s="70"/>
      <c r="AF6" s="83"/>
      <c r="AG6" s="70">
        <v>10.833333333333334</v>
      </c>
      <c r="AH6" s="70">
        <v>31.166666666666664</v>
      </c>
      <c r="AI6" s="70">
        <v>91</v>
      </c>
      <c r="AJ6" s="70">
        <v>1719.5833333333333</v>
      </c>
      <c r="AK6" s="70">
        <v>746</v>
      </c>
      <c r="AL6" s="70">
        <f>AK6/AH6</f>
        <v>23.935828877005349</v>
      </c>
      <c r="AM6" s="94">
        <v>2148</v>
      </c>
      <c r="AN6" s="94"/>
      <c r="AO6" s="94">
        <v>20.666666666666664</v>
      </c>
      <c r="AP6" s="46">
        <f t="shared" ref="AP6:AP11" si="6">AO6/($AQ6+$AO6)</f>
        <v>0.66310160427807485</v>
      </c>
      <c r="AQ6" s="94">
        <v>10.5</v>
      </c>
      <c r="AR6" s="46">
        <f t="shared" ref="AR6:AR11" si="7">AQ6/($AQ6+$AO6)</f>
        <v>0.33689839572192515</v>
      </c>
      <c r="AS6" s="94"/>
      <c r="AT6" s="94">
        <v>1142.0833333333333</v>
      </c>
      <c r="AU6" s="46">
        <f t="shared" ref="AU6:AU11" si="8">AT6/$AJ6</f>
        <v>0.66416283014296096</v>
      </c>
      <c r="AV6" s="94">
        <v>577.5</v>
      </c>
      <c r="AW6" s="46">
        <f t="shared" ref="AW6:AW11" si="9">AV6/$AJ6</f>
        <v>0.33583716985703904</v>
      </c>
      <c r="AX6" s="84"/>
    </row>
    <row r="7" spans="1:50" s="81" customFormat="1" x14ac:dyDescent="0.2">
      <c r="B7" s="81" t="s">
        <v>180</v>
      </c>
      <c r="D7" s="82">
        <f t="shared" si="0"/>
        <v>237</v>
      </c>
      <c r="E7" s="82">
        <v>231</v>
      </c>
      <c r="F7" s="82">
        <v>6</v>
      </c>
      <c r="G7" s="82"/>
      <c r="H7" s="82"/>
      <c r="I7" s="83"/>
      <c r="J7" s="82">
        <v>10</v>
      </c>
      <c r="K7" s="82"/>
      <c r="L7" s="82">
        <v>10</v>
      </c>
      <c r="M7" s="84">
        <v>14.990000000000002</v>
      </c>
      <c r="N7" s="82"/>
      <c r="O7" s="70">
        <f t="shared" si="1"/>
        <v>23.7</v>
      </c>
      <c r="P7" s="83"/>
      <c r="Q7" s="70">
        <v>58.5</v>
      </c>
      <c r="R7" s="70">
        <v>155.60256410256409</v>
      </c>
      <c r="S7" s="70">
        <v>1732</v>
      </c>
      <c r="T7" s="94">
        <v>4892</v>
      </c>
      <c r="U7" s="94">
        <f t="shared" si="2"/>
        <v>326.35090060040022</v>
      </c>
      <c r="V7" s="95"/>
      <c r="W7" s="70">
        <v>3527</v>
      </c>
      <c r="X7" s="70">
        <f t="shared" si="3"/>
        <v>352.7</v>
      </c>
      <c r="Y7" s="70">
        <v>1365</v>
      </c>
      <c r="Z7" s="70">
        <f t="shared" si="4"/>
        <v>273.54709418837666</v>
      </c>
      <c r="AA7" s="46">
        <f t="shared" si="5"/>
        <v>0.27902698282910876</v>
      </c>
      <c r="AB7" s="95"/>
      <c r="AC7" s="70">
        <v>3696</v>
      </c>
      <c r="AD7" s="70">
        <v>1196</v>
      </c>
      <c r="AE7" s="70"/>
      <c r="AF7" s="83"/>
      <c r="AG7" s="70">
        <v>11</v>
      </c>
      <c r="AH7" s="70">
        <v>47.5</v>
      </c>
      <c r="AI7" s="70">
        <v>124.5</v>
      </c>
      <c r="AJ7" s="70">
        <v>1968.75</v>
      </c>
      <c r="AK7" s="70">
        <v>1671</v>
      </c>
      <c r="AL7" s="70">
        <f t="shared" ref="AL7:AL11" si="10">AK7/AH7</f>
        <v>35.178947368421049</v>
      </c>
      <c r="AM7" s="94">
        <v>4708</v>
      </c>
      <c r="AN7" s="94"/>
      <c r="AO7" s="94">
        <v>27</v>
      </c>
      <c r="AP7" s="46">
        <f t="shared" si="6"/>
        <v>0.56842105263157894</v>
      </c>
      <c r="AQ7" s="94">
        <v>20.5</v>
      </c>
      <c r="AR7" s="46">
        <f t="shared" si="7"/>
        <v>0.43157894736842106</v>
      </c>
      <c r="AS7" s="94"/>
      <c r="AT7" s="94">
        <v>1105</v>
      </c>
      <c r="AU7" s="46">
        <f t="shared" si="8"/>
        <v>0.56126984126984125</v>
      </c>
      <c r="AV7" s="94">
        <v>863.75</v>
      </c>
      <c r="AW7" s="46">
        <f t="shared" si="9"/>
        <v>0.43873015873015875</v>
      </c>
      <c r="AX7" s="84"/>
    </row>
    <row r="8" spans="1:50" s="81" customFormat="1" x14ac:dyDescent="0.2">
      <c r="B8" s="81" t="s">
        <v>13</v>
      </c>
      <c r="D8" s="82">
        <f t="shared" si="0"/>
        <v>130</v>
      </c>
      <c r="E8" s="82">
        <v>108</v>
      </c>
      <c r="F8" s="82">
        <v>3</v>
      </c>
      <c r="G8" s="82">
        <v>16</v>
      </c>
      <c r="H8" s="82">
        <v>3</v>
      </c>
      <c r="I8" s="83"/>
      <c r="J8" s="82">
        <v>21</v>
      </c>
      <c r="K8" s="82">
        <v>9</v>
      </c>
      <c r="L8" s="82">
        <v>15</v>
      </c>
      <c r="M8" s="96">
        <v>36.86999999999999</v>
      </c>
      <c r="N8" s="82"/>
      <c r="O8" s="70">
        <f t="shared" si="1"/>
        <v>6.1904761904761907</v>
      </c>
      <c r="P8" s="83"/>
      <c r="Q8" s="70">
        <v>134</v>
      </c>
      <c r="R8" s="70">
        <v>428</v>
      </c>
      <c r="S8" s="70">
        <v>2272</v>
      </c>
      <c r="T8" s="94">
        <v>6776</v>
      </c>
      <c r="U8" s="94">
        <f t="shared" si="2"/>
        <v>183.78085164090052</v>
      </c>
      <c r="V8" s="95"/>
      <c r="W8" s="70">
        <v>4966</v>
      </c>
      <c r="X8" s="70">
        <f t="shared" si="3"/>
        <v>165.53333333333333</v>
      </c>
      <c r="Y8" s="70">
        <v>1810</v>
      </c>
      <c r="Z8" s="70">
        <f t="shared" si="4"/>
        <v>263.4643377001459</v>
      </c>
      <c r="AA8" s="46">
        <f t="shared" si="5"/>
        <v>0.26711924439197166</v>
      </c>
      <c r="AB8" s="95"/>
      <c r="AC8" s="70">
        <v>5576</v>
      </c>
      <c r="AD8" s="70">
        <v>1012</v>
      </c>
      <c r="AE8" s="70">
        <v>188</v>
      </c>
      <c r="AF8" s="83"/>
      <c r="AG8" s="70">
        <v>24</v>
      </c>
      <c r="AH8" s="70">
        <v>110</v>
      </c>
      <c r="AI8" s="70">
        <v>326</v>
      </c>
      <c r="AJ8" s="70">
        <v>4745</v>
      </c>
      <c r="AK8" s="70">
        <v>2223</v>
      </c>
      <c r="AL8" s="70">
        <f t="shared" si="10"/>
        <v>20.209090909090911</v>
      </c>
      <c r="AM8" s="94">
        <v>6609</v>
      </c>
      <c r="AN8" s="94"/>
      <c r="AO8" s="94">
        <v>83</v>
      </c>
      <c r="AP8" s="46">
        <f t="shared" si="6"/>
        <v>0.75454545454545452</v>
      </c>
      <c r="AQ8" s="94">
        <v>27</v>
      </c>
      <c r="AR8" s="46">
        <f t="shared" si="7"/>
        <v>0.24545454545454545</v>
      </c>
      <c r="AS8" s="94"/>
      <c r="AT8" s="94">
        <v>3570</v>
      </c>
      <c r="AU8" s="46">
        <f t="shared" si="8"/>
        <v>0.75237091675447842</v>
      </c>
      <c r="AV8" s="94">
        <v>1175</v>
      </c>
      <c r="AW8" s="46">
        <f t="shared" si="9"/>
        <v>0.2476290832455216</v>
      </c>
      <c r="AX8" s="84"/>
    </row>
    <row r="9" spans="1:50" s="81" customFormat="1" x14ac:dyDescent="0.2">
      <c r="B9" s="97" t="s">
        <v>18</v>
      </c>
      <c r="C9" s="97"/>
      <c r="D9" s="98">
        <f t="shared" si="0"/>
        <v>83</v>
      </c>
      <c r="E9" s="98">
        <v>47</v>
      </c>
      <c r="F9" s="98">
        <v>1</v>
      </c>
      <c r="G9" s="98">
        <v>7</v>
      </c>
      <c r="H9" s="98">
        <v>28</v>
      </c>
      <c r="I9" s="99"/>
      <c r="J9" s="98">
        <v>7</v>
      </c>
      <c r="K9" s="98">
        <v>7</v>
      </c>
      <c r="L9" s="98">
        <v>13</v>
      </c>
      <c r="M9" s="84">
        <v>19.18</v>
      </c>
      <c r="N9" s="98"/>
      <c r="O9" s="100">
        <f t="shared" si="1"/>
        <v>11.857142857142858</v>
      </c>
      <c r="P9" s="99"/>
      <c r="Q9" s="100">
        <v>82</v>
      </c>
      <c r="R9" s="100">
        <v>265</v>
      </c>
      <c r="S9" s="100">
        <v>1186</v>
      </c>
      <c r="T9" s="101">
        <v>3541</v>
      </c>
      <c r="U9" s="101">
        <f t="shared" si="2"/>
        <v>184.61939520333681</v>
      </c>
      <c r="V9" s="102"/>
      <c r="W9" s="100">
        <v>2341</v>
      </c>
      <c r="X9" s="100">
        <f t="shared" si="3"/>
        <v>167.21428571428572</v>
      </c>
      <c r="Y9" s="100">
        <v>1200</v>
      </c>
      <c r="Z9" s="100">
        <f t="shared" si="4"/>
        <v>231.66023166023166</v>
      </c>
      <c r="AA9" s="55">
        <f t="shared" si="5"/>
        <v>0.33888731996611127</v>
      </c>
      <c r="AB9" s="102"/>
      <c r="AC9" s="100">
        <v>2473</v>
      </c>
      <c r="AD9" s="100">
        <v>810</v>
      </c>
      <c r="AE9" s="100">
        <v>258</v>
      </c>
      <c r="AF9" s="99"/>
      <c r="AG9" s="100">
        <v>13</v>
      </c>
      <c r="AH9" s="100">
        <v>69</v>
      </c>
      <c r="AI9" s="100">
        <v>204</v>
      </c>
      <c r="AJ9" s="100">
        <v>2988.85</v>
      </c>
      <c r="AK9" s="100">
        <v>1166</v>
      </c>
      <c r="AL9" s="100">
        <f t="shared" si="10"/>
        <v>16.89855072463768</v>
      </c>
      <c r="AM9" s="101">
        <v>3459</v>
      </c>
      <c r="AN9" s="101"/>
      <c r="AO9" s="101">
        <v>49</v>
      </c>
      <c r="AP9" s="55">
        <f t="shared" si="6"/>
        <v>0.71014492753623193</v>
      </c>
      <c r="AQ9" s="101">
        <v>20</v>
      </c>
      <c r="AR9" s="55">
        <f t="shared" si="7"/>
        <v>0.28985507246376813</v>
      </c>
      <c r="AS9" s="101"/>
      <c r="AT9" s="101">
        <v>2111.35</v>
      </c>
      <c r="AU9" s="55">
        <f t="shared" si="8"/>
        <v>0.70640881944560618</v>
      </c>
      <c r="AV9" s="101">
        <v>877.5</v>
      </c>
      <c r="AW9" s="55">
        <f t="shared" si="9"/>
        <v>0.29359118055439382</v>
      </c>
      <c r="AX9" s="84"/>
    </row>
    <row r="10" spans="1:50" s="81" customFormat="1" x14ac:dyDescent="0.2">
      <c r="B10" s="81" t="s">
        <v>19</v>
      </c>
      <c r="D10" s="82">
        <f t="shared" si="0"/>
        <v>46</v>
      </c>
      <c r="E10" s="82">
        <v>45</v>
      </c>
      <c r="F10" s="82">
        <v>1</v>
      </c>
      <c r="G10" s="82"/>
      <c r="H10" s="82"/>
      <c r="I10" s="83"/>
      <c r="J10" s="82">
        <v>5</v>
      </c>
      <c r="K10" s="82">
        <v>1</v>
      </c>
      <c r="L10" s="82">
        <v>16</v>
      </c>
      <c r="M10" s="84">
        <v>14.430000000000001</v>
      </c>
      <c r="N10" s="82"/>
      <c r="O10" s="70">
        <f t="shared" si="1"/>
        <v>9.1999999999999993</v>
      </c>
      <c r="P10" s="83"/>
      <c r="Q10" s="70">
        <v>60</v>
      </c>
      <c r="R10" s="70">
        <v>122.5</v>
      </c>
      <c r="S10" s="70">
        <v>886</v>
      </c>
      <c r="T10" s="94">
        <v>2083.5</v>
      </c>
      <c r="U10" s="94">
        <f t="shared" si="2"/>
        <v>144.38669438669436</v>
      </c>
      <c r="V10" s="95"/>
      <c r="W10" s="70">
        <v>546.5</v>
      </c>
      <c r="X10" s="70">
        <f t="shared" si="3"/>
        <v>91.083333333333329</v>
      </c>
      <c r="Y10" s="70">
        <v>1537</v>
      </c>
      <c r="Z10" s="70">
        <f t="shared" si="4"/>
        <v>182.32502965599048</v>
      </c>
      <c r="AA10" s="46">
        <f t="shared" si="5"/>
        <v>0.73770098392128625</v>
      </c>
      <c r="AB10" s="95"/>
      <c r="AC10" s="70">
        <v>1825</v>
      </c>
      <c r="AD10" s="70">
        <v>256.5</v>
      </c>
      <c r="AE10" s="70">
        <v>2</v>
      </c>
      <c r="AF10" s="83"/>
      <c r="AG10" s="70">
        <v>17.75</v>
      </c>
      <c r="AH10" s="70">
        <v>42.25</v>
      </c>
      <c r="AI10" s="70">
        <v>85.5</v>
      </c>
      <c r="AJ10" s="70">
        <v>1953.125</v>
      </c>
      <c r="AK10" s="70">
        <v>852</v>
      </c>
      <c r="AL10" s="70">
        <f t="shared" si="10"/>
        <v>20.165680473372781</v>
      </c>
      <c r="AM10" s="94">
        <v>2021.5</v>
      </c>
      <c r="AN10" s="94"/>
      <c r="AO10" s="94">
        <v>15.75</v>
      </c>
      <c r="AP10" s="46">
        <f t="shared" si="6"/>
        <v>0.37278106508875741</v>
      </c>
      <c r="AQ10" s="94">
        <v>26.5</v>
      </c>
      <c r="AR10" s="46">
        <f t="shared" si="7"/>
        <v>0.62721893491124259</v>
      </c>
      <c r="AS10" s="94"/>
      <c r="AT10" s="94">
        <v>888.125</v>
      </c>
      <c r="AU10" s="46">
        <f t="shared" si="8"/>
        <v>0.45472000000000001</v>
      </c>
      <c r="AV10" s="94">
        <v>1065</v>
      </c>
      <c r="AW10" s="46">
        <f t="shared" si="9"/>
        <v>0.54527999999999999</v>
      </c>
      <c r="AX10" s="84"/>
    </row>
    <row r="11" spans="1:50" s="81" customFormat="1" x14ac:dyDescent="0.2">
      <c r="B11" s="81" t="s">
        <v>20</v>
      </c>
      <c r="D11" s="82">
        <f t="shared" si="0"/>
        <v>9</v>
      </c>
      <c r="E11" s="82">
        <v>9</v>
      </c>
      <c r="F11" s="82"/>
      <c r="G11" s="82"/>
      <c r="H11" s="82"/>
      <c r="I11" s="83"/>
      <c r="J11" s="82">
        <v>4</v>
      </c>
      <c r="K11" s="82"/>
      <c r="L11" s="82">
        <v>4</v>
      </c>
      <c r="M11" s="84">
        <v>6.3999999999999995</v>
      </c>
      <c r="N11" s="82"/>
      <c r="O11" s="70">
        <f t="shared" si="1"/>
        <v>2.25</v>
      </c>
      <c r="P11" s="83"/>
      <c r="Q11" s="70">
        <v>25</v>
      </c>
      <c r="R11" s="70">
        <v>71</v>
      </c>
      <c r="S11" s="70">
        <v>579</v>
      </c>
      <c r="T11" s="94">
        <v>1713</v>
      </c>
      <c r="U11" s="94">
        <f t="shared" si="2"/>
        <v>267.65625</v>
      </c>
      <c r="V11" s="95"/>
      <c r="W11" s="70">
        <v>708</v>
      </c>
      <c r="X11" s="70">
        <f t="shared" si="3"/>
        <v>177</v>
      </c>
      <c r="Y11" s="70">
        <v>1005</v>
      </c>
      <c r="Z11" s="70">
        <f t="shared" si="4"/>
        <v>418.75000000000011</v>
      </c>
      <c r="AA11" s="46">
        <f t="shared" si="5"/>
        <v>0.58669001751313488</v>
      </c>
      <c r="AB11" s="95"/>
      <c r="AC11" s="70">
        <v>1409</v>
      </c>
      <c r="AD11" s="70">
        <v>304</v>
      </c>
      <c r="AE11" s="70"/>
      <c r="AF11" s="83"/>
      <c r="AG11" s="70">
        <v>5</v>
      </c>
      <c r="AH11" s="70">
        <v>20</v>
      </c>
      <c r="AI11" s="70">
        <v>58</v>
      </c>
      <c r="AJ11" s="70">
        <v>845</v>
      </c>
      <c r="AK11" s="70">
        <v>573</v>
      </c>
      <c r="AL11" s="70">
        <f t="shared" si="10"/>
        <v>28.65</v>
      </c>
      <c r="AM11" s="94">
        <v>1697</v>
      </c>
      <c r="AN11" s="94"/>
      <c r="AO11" s="94">
        <v>9</v>
      </c>
      <c r="AP11" s="46">
        <f t="shared" si="6"/>
        <v>0.45</v>
      </c>
      <c r="AQ11" s="94">
        <v>11</v>
      </c>
      <c r="AR11" s="46">
        <f t="shared" si="7"/>
        <v>0.55000000000000004</v>
      </c>
      <c r="AS11" s="94"/>
      <c r="AT11" s="94">
        <v>362.5</v>
      </c>
      <c r="AU11" s="46">
        <f t="shared" si="8"/>
        <v>0.42899408284023671</v>
      </c>
      <c r="AV11" s="94">
        <v>482.5</v>
      </c>
      <c r="AW11" s="46">
        <f t="shared" si="9"/>
        <v>0.57100591715976334</v>
      </c>
      <c r="AX11" s="84"/>
    </row>
    <row r="12" spans="1:50" s="81" customFormat="1" x14ac:dyDescent="0.2">
      <c r="D12" s="82"/>
      <c r="E12" s="82"/>
      <c r="F12" s="82"/>
      <c r="G12" s="82"/>
      <c r="H12" s="82"/>
      <c r="I12" s="83"/>
      <c r="J12" s="82"/>
      <c r="K12" s="82"/>
      <c r="L12" s="82"/>
      <c r="M12" s="96"/>
      <c r="N12" s="82"/>
      <c r="O12" s="70"/>
      <c r="P12" s="83"/>
      <c r="Q12" s="70"/>
      <c r="R12" s="70"/>
      <c r="S12" s="70"/>
      <c r="T12" s="94"/>
      <c r="U12" s="94"/>
      <c r="V12" s="95"/>
      <c r="W12" s="70"/>
      <c r="X12" s="70"/>
      <c r="Y12" s="70"/>
      <c r="Z12" s="70"/>
      <c r="AA12" s="46"/>
      <c r="AB12" s="95"/>
      <c r="AC12" s="70"/>
      <c r="AD12" s="70"/>
      <c r="AE12" s="70"/>
      <c r="AF12" s="83"/>
      <c r="AG12" s="70"/>
      <c r="AH12" s="70"/>
      <c r="AI12" s="70"/>
      <c r="AJ12" s="70"/>
      <c r="AK12" s="70"/>
      <c r="AL12" s="70"/>
      <c r="AM12" s="94"/>
      <c r="AN12" s="94"/>
      <c r="AO12" s="94"/>
      <c r="AP12" s="46"/>
      <c r="AQ12" s="94"/>
      <c r="AR12" s="46"/>
      <c r="AS12" s="94"/>
      <c r="AT12" s="94"/>
      <c r="AU12" s="46"/>
      <c r="AV12" s="94"/>
      <c r="AW12" s="46"/>
      <c r="AX12" s="84"/>
    </row>
    <row r="13" spans="1:50" s="81" customFormat="1" x14ac:dyDescent="0.2">
      <c r="B13" s="97" t="s">
        <v>10</v>
      </c>
      <c r="C13" s="97"/>
      <c r="D13" s="98">
        <f t="shared" ref="D13:D20" si="11">SUM(E13:H13)</f>
        <v>2</v>
      </c>
      <c r="E13" s="98">
        <v>2</v>
      </c>
      <c r="F13" s="98"/>
      <c r="G13" s="98"/>
      <c r="H13" s="98"/>
      <c r="I13" s="99"/>
      <c r="J13" s="98">
        <v>2</v>
      </c>
      <c r="K13" s="98">
        <v>1</v>
      </c>
      <c r="L13" s="98">
        <v>6</v>
      </c>
      <c r="M13" s="84">
        <v>6.2</v>
      </c>
      <c r="N13" s="98"/>
      <c r="O13" s="100">
        <f t="shared" ref="O13:O20" si="12">D13/J13</f>
        <v>1</v>
      </c>
      <c r="P13" s="99"/>
      <c r="Q13" s="100">
        <v>17.166666666666664</v>
      </c>
      <c r="R13" s="100">
        <v>46</v>
      </c>
      <c r="S13" s="100">
        <v>312</v>
      </c>
      <c r="T13" s="101">
        <v>906</v>
      </c>
      <c r="U13" s="101">
        <f t="shared" ref="U13:U20" si="13">T13/M13</f>
        <v>146.12903225806451</v>
      </c>
      <c r="V13" s="102"/>
      <c r="W13" s="100">
        <v>473</v>
      </c>
      <c r="X13" s="100">
        <f t="shared" ref="X13:X20" si="14">IF(J13+K13&gt;0,W13/(J13+K13),NA())</f>
        <v>157.66666666666666</v>
      </c>
      <c r="Y13" s="100">
        <v>433</v>
      </c>
      <c r="Z13" s="100">
        <f t="shared" ref="Z13:Z20" si="15">Y13/(M13-K13-J13)</f>
        <v>135.3125</v>
      </c>
      <c r="AA13" s="55">
        <f t="shared" ref="AA13:AA20" si="16">Y13/($W13+$Y13)</f>
        <v>0.47792494481236203</v>
      </c>
      <c r="AB13" s="102"/>
      <c r="AC13" s="100">
        <v>840</v>
      </c>
      <c r="AD13" s="100">
        <v>66</v>
      </c>
      <c r="AE13" s="100"/>
      <c r="AF13" s="99"/>
      <c r="AG13" s="100">
        <v>4.6666666666666661</v>
      </c>
      <c r="AH13" s="100">
        <v>12.5</v>
      </c>
      <c r="AI13" s="100">
        <v>36</v>
      </c>
      <c r="AJ13" s="100">
        <v>535</v>
      </c>
      <c r="AK13" s="100">
        <v>295</v>
      </c>
      <c r="AL13" s="100">
        <f t="shared" ref="AL13:AL20" si="17">AK13/AH13</f>
        <v>23.6</v>
      </c>
      <c r="AM13" s="101">
        <v>867</v>
      </c>
      <c r="AN13" s="101"/>
      <c r="AO13" s="101">
        <v>6.5</v>
      </c>
      <c r="AP13" s="55">
        <f t="shared" ref="AP13:AP20" si="18">AO13/($AQ13+$AO13)</f>
        <v>0.52</v>
      </c>
      <c r="AQ13" s="101">
        <v>6</v>
      </c>
      <c r="AR13" s="55">
        <f t="shared" ref="AR13:AR20" si="19">AQ13/($AQ13+$AO13)</f>
        <v>0.48</v>
      </c>
      <c r="AS13" s="101"/>
      <c r="AT13" s="101">
        <v>280</v>
      </c>
      <c r="AU13" s="55">
        <f t="shared" ref="AU13:AU20" si="20">AT13/$AJ13</f>
        <v>0.52336448598130836</v>
      </c>
      <c r="AV13" s="101">
        <v>255</v>
      </c>
      <c r="AW13" s="55">
        <f t="shared" ref="AW13:AW20" si="21">AV13/$AJ13</f>
        <v>0.47663551401869159</v>
      </c>
      <c r="AX13" s="84"/>
    </row>
    <row r="14" spans="1:50" s="81" customFormat="1" x14ac:dyDescent="0.2">
      <c r="B14" s="81" t="s">
        <v>12</v>
      </c>
      <c r="D14" s="82">
        <f t="shared" si="11"/>
        <v>461</v>
      </c>
      <c r="E14" s="82">
        <v>451</v>
      </c>
      <c r="F14" s="82">
        <v>10</v>
      </c>
      <c r="G14" s="82"/>
      <c r="H14" s="82"/>
      <c r="I14" s="83"/>
      <c r="J14" s="82">
        <v>14</v>
      </c>
      <c r="K14" s="82">
        <v>2</v>
      </c>
      <c r="L14" s="82">
        <v>7</v>
      </c>
      <c r="M14" s="84">
        <v>18.677600000000002</v>
      </c>
      <c r="N14" s="82"/>
      <c r="O14" s="70">
        <f t="shared" si="12"/>
        <v>32.928571428571431</v>
      </c>
      <c r="P14" s="83"/>
      <c r="Q14" s="70">
        <v>63.5</v>
      </c>
      <c r="R14" s="70">
        <v>178.16666666666666</v>
      </c>
      <c r="S14" s="70">
        <v>1673</v>
      </c>
      <c r="T14" s="94">
        <v>4865</v>
      </c>
      <c r="U14" s="94">
        <f t="shared" si="13"/>
        <v>260.47243757227909</v>
      </c>
      <c r="V14" s="95"/>
      <c r="W14" s="70">
        <v>3755</v>
      </c>
      <c r="X14" s="70">
        <f t="shared" si="14"/>
        <v>234.6875</v>
      </c>
      <c r="Y14" s="70">
        <v>1110</v>
      </c>
      <c r="Z14" s="70">
        <f t="shared" si="15"/>
        <v>414.55034359127552</v>
      </c>
      <c r="AA14" s="46">
        <f t="shared" si="16"/>
        <v>0.22816032887975335</v>
      </c>
      <c r="AB14" s="95"/>
      <c r="AC14" s="70">
        <v>3282</v>
      </c>
      <c r="AD14" s="70">
        <v>1583</v>
      </c>
      <c r="AE14" s="70"/>
      <c r="AF14" s="83"/>
      <c r="AG14" s="70">
        <v>5</v>
      </c>
      <c r="AH14" s="70">
        <v>58.5</v>
      </c>
      <c r="AI14" s="70">
        <v>162.5</v>
      </c>
      <c r="AJ14" s="70">
        <v>2508.9</v>
      </c>
      <c r="AK14" s="70">
        <v>1660</v>
      </c>
      <c r="AL14" s="70">
        <f t="shared" si="17"/>
        <v>28.376068376068375</v>
      </c>
      <c r="AM14" s="94">
        <v>4824</v>
      </c>
      <c r="AN14" s="94"/>
      <c r="AO14" s="94">
        <v>47.5</v>
      </c>
      <c r="AP14" s="46">
        <f t="shared" si="18"/>
        <v>0.81196581196581197</v>
      </c>
      <c r="AQ14" s="94">
        <v>11</v>
      </c>
      <c r="AR14" s="46">
        <f t="shared" si="19"/>
        <v>0.18803418803418803</v>
      </c>
      <c r="AS14" s="94"/>
      <c r="AT14" s="94">
        <v>2033.9</v>
      </c>
      <c r="AU14" s="46">
        <f t="shared" si="20"/>
        <v>0.81067400055801353</v>
      </c>
      <c r="AV14" s="94">
        <v>475</v>
      </c>
      <c r="AW14" s="46">
        <f t="shared" si="21"/>
        <v>0.18932599944198653</v>
      </c>
      <c r="AX14" s="84"/>
    </row>
    <row r="15" spans="1:50" s="81" customFormat="1" x14ac:dyDescent="0.2">
      <c r="B15" s="81" t="s">
        <v>14</v>
      </c>
      <c r="D15" s="82">
        <f t="shared" si="11"/>
        <v>22</v>
      </c>
      <c r="E15" s="82">
        <v>20</v>
      </c>
      <c r="F15" s="82">
        <v>2</v>
      </c>
      <c r="G15" s="82"/>
      <c r="H15" s="82"/>
      <c r="I15" s="83"/>
      <c r="J15" s="82">
        <v>4</v>
      </c>
      <c r="K15" s="82"/>
      <c r="L15" s="82">
        <v>2</v>
      </c>
      <c r="M15" s="96">
        <v>4.9824000000000002</v>
      </c>
      <c r="N15" s="82"/>
      <c r="O15" s="70">
        <f t="shared" si="12"/>
        <v>5.5</v>
      </c>
      <c r="P15" s="83"/>
      <c r="Q15" s="70">
        <v>25</v>
      </c>
      <c r="R15" s="70">
        <v>66</v>
      </c>
      <c r="S15" s="70">
        <v>400</v>
      </c>
      <c r="T15" s="94">
        <v>1091</v>
      </c>
      <c r="U15" s="94">
        <f t="shared" si="13"/>
        <v>218.97077713551701</v>
      </c>
      <c r="V15" s="95"/>
      <c r="W15" s="70">
        <v>602</v>
      </c>
      <c r="X15" s="70">
        <f t="shared" si="14"/>
        <v>150.5</v>
      </c>
      <c r="Y15" s="70">
        <v>489</v>
      </c>
      <c r="Z15" s="70">
        <f t="shared" si="15"/>
        <v>497.76058631921813</v>
      </c>
      <c r="AA15" s="46">
        <f t="shared" si="16"/>
        <v>0.44821264894592117</v>
      </c>
      <c r="AB15" s="95"/>
      <c r="AC15" s="70">
        <v>629</v>
      </c>
      <c r="AD15" s="70">
        <v>462</v>
      </c>
      <c r="AE15" s="70"/>
      <c r="AF15" s="83"/>
      <c r="AG15" s="70">
        <v>7.5</v>
      </c>
      <c r="AH15" s="70">
        <v>17.5</v>
      </c>
      <c r="AI15" s="70">
        <v>44.5</v>
      </c>
      <c r="AJ15" s="70">
        <v>636.35</v>
      </c>
      <c r="AK15" s="70">
        <v>392</v>
      </c>
      <c r="AL15" s="70">
        <f t="shared" si="17"/>
        <v>22.4</v>
      </c>
      <c r="AM15" s="94">
        <v>1068</v>
      </c>
      <c r="AN15" s="94"/>
      <c r="AO15" s="94">
        <v>12.5</v>
      </c>
      <c r="AP15" s="46">
        <f t="shared" si="18"/>
        <v>0.7142857142857143</v>
      </c>
      <c r="AQ15" s="94">
        <v>5</v>
      </c>
      <c r="AR15" s="46">
        <f t="shared" si="19"/>
        <v>0.2857142857142857</v>
      </c>
      <c r="AS15" s="94"/>
      <c r="AT15" s="94">
        <v>428.85</v>
      </c>
      <c r="AU15" s="46">
        <f t="shared" si="20"/>
        <v>0.67392158403394364</v>
      </c>
      <c r="AV15" s="94">
        <v>207.5</v>
      </c>
      <c r="AW15" s="46">
        <f t="shared" si="21"/>
        <v>0.32607841596605641</v>
      </c>
      <c r="AX15" s="84"/>
    </row>
    <row r="16" spans="1:50" s="81" customFormat="1" x14ac:dyDescent="0.2">
      <c r="B16" s="97" t="s">
        <v>15</v>
      </c>
      <c r="C16" s="97"/>
      <c r="D16" s="98">
        <f t="shared" si="11"/>
        <v>243</v>
      </c>
      <c r="E16" s="98">
        <v>216</v>
      </c>
      <c r="F16" s="98">
        <v>9</v>
      </c>
      <c r="G16" s="98">
        <v>3</v>
      </c>
      <c r="H16" s="98">
        <v>15</v>
      </c>
      <c r="I16" s="99"/>
      <c r="J16" s="98">
        <v>10</v>
      </c>
      <c r="K16" s="98"/>
      <c r="L16" s="98">
        <v>7</v>
      </c>
      <c r="M16" s="84">
        <v>14.400000000000002</v>
      </c>
      <c r="N16" s="98"/>
      <c r="O16" s="100">
        <f t="shared" si="12"/>
        <v>24.3</v>
      </c>
      <c r="P16" s="99"/>
      <c r="Q16" s="100">
        <v>53.666666666666671</v>
      </c>
      <c r="R16" s="100">
        <v>144</v>
      </c>
      <c r="S16" s="100">
        <v>1250</v>
      </c>
      <c r="T16" s="101">
        <v>3510</v>
      </c>
      <c r="U16" s="101">
        <f t="shared" si="13"/>
        <v>243.74999999999997</v>
      </c>
      <c r="V16" s="102"/>
      <c r="W16" s="100">
        <v>1959</v>
      </c>
      <c r="X16" s="100">
        <f t="shared" si="14"/>
        <v>195.9</v>
      </c>
      <c r="Y16" s="100">
        <v>1551</v>
      </c>
      <c r="Z16" s="100">
        <f t="shared" si="15"/>
        <v>352.49999999999983</v>
      </c>
      <c r="AA16" s="55">
        <f t="shared" si="16"/>
        <v>0.44188034188034186</v>
      </c>
      <c r="AB16" s="102"/>
      <c r="AC16" s="100">
        <v>2223</v>
      </c>
      <c r="AD16" s="100">
        <v>1205</v>
      </c>
      <c r="AE16" s="100">
        <v>82</v>
      </c>
      <c r="AF16" s="99"/>
      <c r="AG16" s="100">
        <v>11</v>
      </c>
      <c r="AH16" s="100">
        <v>42.666666666666664</v>
      </c>
      <c r="AI16" s="100">
        <v>128</v>
      </c>
      <c r="AJ16" s="100">
        <v>1867.5</v>
      </c>
      <c r="AK16" s="100">
        <v>1145</v>
      </c>
      <c r="AL16" s="100">
        <f t="shared" si="17"/>
        <v>26.8359375</v>
      </c>
      <c r="AM16" s="101">
        <v>3465</v>
      </c>
      <c r="AN16" s="101"/>
      <c r="AO16" s="101">
        <v>27</v>
      </c>
      <c r="AP16" s="55">
        <f t="shared" si="18"/>
        <v>0.6328125</v>
      </c>
      <c r="AQ16" s="101">
        <v>15.666666666666666</v>
      </c>
      <c r="AR16" s="55">
        <f t="shared" si="19"/>
        <v>0.3671875</v>
      </c>
      <c r="AS16" s="101"/>
      <c r="AT16" s="101">
        <v>1190</v>
      </c>
      <c r="AU16" s="55">
        <f t="shared" si="20"/>
        <v>0.63721552878179388</v>
      </c>
      <c r="AV16" s="101">
        <v>677.5</v>
      </c>
      <c r="AW16" s="55">
        <f t="shared" si="21"/>
        <v>0.36278447121820617</v>
      </c>
      <c r="AX16" s="84"/>
    </row>
    <row r="17" spans="1:50" s="81" customFormat="1" x14ac:dyDescent="0.2">
      <c r="B17" s="81" t="s">
        <v>16</v>
      </c>
      <c r="D17" s="82">
        <f t="shared" si="11"/>
        <v>14</v>
      </c>
      <c r="E17" s="82">
        <v>14</v>
      </c>
      <c r="F17" s="82"/>
      <c r="G17" s="82"/>
      <c r="H17" s="82"/>
      <c r="I17" s="83"/>
      <c r="J17" s="82">
        <v>1</v>
      </c>
      <c r="K17" s="82"/>
      <c r="L17" s="82"/>
      <c r="M17" s="84">
        <v>1</v>
      </c>
      <c r="N17" s="82"/>
      <c r="O17" s="70">
        <f t="shared" si="12"/>
        <v>14</v>
      </c>
      <c r="P17" s="83"/>
      <c r="Q17" s="70">
        <v>4</v>
      </c>
      <c r="R17" s="70">
        <v>5</v>
      </c>
      <c r="S17" s="70">
        <v>46</v>
      </c>
      <c r="T17" s="94">
        <v>66</v>
      </c>
      <c r="U17" s="94">
        <f t="shared" si="13"/>
        <v>66</v>
      </c>
      <c r="V17" s="95"/>
      <c r="W17" s="70">
        <v>66</v>
      </c>
      <c r="X17" s="70">
        <f t="shared" si="14"/>
        <v>66</v>
      </c>
      <c r="Y17" s="70"/>
      <c r="Z17" s="70"/>
      <c r="AA17" s="46">
        <f t="shared" si="16"/>
        <v>0</v>
      </c>
      <c r="AB17" s="95"/>
      <c r="AC17" s="70">
        <v>65</v>
      </c>
      <c r="AD17" s="70">
        <v>1</v>
      </c>
      <c r="AE17" s="70"/>
      <c r="AF17" s="83"/>
      <c r="AG17" s="70">
        <v>1.5</v>
      </c>
      <c r="AH17" s="70">
        <v>2.5</v>
      </c>
      <c r="AI17" s="70">
        <v>3.5</v>
      </c>
      <c r="AJ17" s="70">
        <v>89</v>
      </c>
      <c r="AK17" s="70">
        <v>44</v>
      </c>
      <c r="AL17" s="70">
        <f t="shared" si="17"/>
        <v>17.600000000000001</v>
      </c>
      <c r="AM17" s="94">
        <v>64</v>
      </c>
      <c r="AN17" s="94"/>
      <c r="AO17" s="94">
        <v>2.5</v>
      </c>
      <c r="AP17" s="46">
        <f t="shared" si="18"/>
        <v>1</v>
      </c>
      <c r="AQ17" s="94"/>
      <c r="AR17" s="46">
        <f t="shared" si="19"/>
        <v>0</v>
      </c>
      <c r="AS17" s="94"/>
      <c r="AT17" s="94">
        <v>89</v>
      </c>
      <c r="AU17" s="46">
        <f t="shared" si="20"/>
        <v>1</v>
      </c>
      <c r="AV17" s="94"/>
      <c r="AW17" s="46">
        <f t="shared" si="21"/>
        <v>0</v>
      </c>
      <c r="AX17" s="84"/>
    </row>
    <row r="18" spans="1:50" s="81" customFormat="1" x14ac:dyDescent="0.2">
      <c r="B18" s="81" t="s">
        <v>21</v>
      </c>
      <c r="D18" s="82">
        <f t="shared" si="11"/>
        <v>78</v>
      </c>
      <c r="E18" s="82">
        <v>77</v>
      </c>
      <c r="F18" s="82">
        <v>1</v>
      </c>
      <c r="G18" s="82"/>
      <c r="H18" s="82"/>
      <c r="I18" s="83"/>
      <c r="J18" s="82">
        <v>7</v>
      </c>
      <c r="K18" s="82">
        <v>1</v>
      </c>
      <c r="L18" s="82">
        <v>6</v>
      </c>
      <c r="M18" s="96">
        <v>10.4816</v>
      </c>
      <c r="N18" s="82"/>
      <c r="O18" s="70">
        <f t="shared" si="12"/>
        <v>11.142857142857142</v>
      </c>
      <c r="P18" s="83"/>
      <c r="Q18" s="70">
        <v>34</v>
      </c>
      <c r="R18" s="70">
        <v>100</v>
      </c>
      <c r="S18" s="70">
        <v>801</v>
      </c>
      <c r="T18" s="94">
        <v>2399</v>
      </c>
      <c r="U18" s="94">
        <f t="shared" si="13"/>
        <v>228.87727064570294</v>
      </c>
      <c r="V18" s="95"/>
      <c r="W18" s="70">
        <v>1430</v>
      </c>
      <c r="X18" s="70">
        <f t="shared" si="14"/>
        <v>178.75</v>
      </c>
      <c r="Y18" s="70">
        <v>969</v>
      </c>
      <c r="Z18" s="70">
        <f t="shared" si="15"/>
        <v>390.47388781431329</v>
      </c>
      <c r="AA18" s="46">
        <f t="shared" si="16"/>
        <v>0.40391829929137141</v>
      </c>
      <c r="AB18" s="95"/>
      <c r="AC18" s="70">
        <v>1961</v>
      </c>
      <c r="AD18" s="70">
        <v>438</v>
      </c>
      <c r="AE18" s="70"/>
      <c r="AF18" s="83"/>
      <c r="AG18" s="70">
        <v>3.5</v>
      </c>
      <c r="AH18" s="70">
        <v>30.5</v>
      </c>
      <c r="AI18" s="70">
        <v>91.5</v>
      </c>
      <c r="AJ18" s="70">
        <v>1360</v>
      </c>
      <c r="AK18" s="70">
        <v>791</v>
      </c>
      <c r="AL18" s="70">
        <f t="shared" si="17"/>
        <v>25.934426229508198</v>
      </c>
      <c r="AM18" s="94">
        <v>2373</v>
      </c>
      <c r="AN18" s="94"/>
      <c r="AO18" s="94">
        <v>21.5</v>
      </c>
      <c r="AP18" s="46">
        <f t="shared" si="18"/>
        <v>0.70491803278688525</v>
      </c>
      <c r="AQ18" s="94">
        <v>9</v>
      </c>
      <c r="AR18" s="46">
        <f t="shared" si="19"/>
        <v>0.29508196721311475</v>
      </c>
      <c r="AS18" s="94"/>
      <c r="AT18" s="94">
        <v>962.5</v>
      </c>
      <c r="AU18" s="46">
        <f t="shared" si="20"/>
        <v>0.70772058823529416</v>
      </c>
      <c r="AV18" s="94">
        <v>397.5</v>
      </c>
      <c r="AW18" s="46">
        <f t="shared" si="21"/>
        <v>0.2922794117647059</v>
      </c>
      <c r="AX18" s="84"/>
    </row>
    <row r="19" spans="1:50" s="81" customFormat="1" x14ac:dyDescent="0.2">
      <c r="B19" s="97" t="s">
        <v>22</v>
      </c>
      <c r="C19" s="97"/>
      <c r="D19" s="98">
        <f t="shared" si="11"/>
        <v>352</v>
      </c>
      <c r="E19" s="98">
        <v>341</v>
      </c>
      <c r="F19" s="98">
        <v>11</v>
      </c>
      <c r="G19" s="98"/>
      <c r="H19" s="98"/>
      <c r="I19" s="99"/>
      <c r="J19" s="98">
        <v>15</v>
      </c>
      <c r="K19" s="98">
        <v>1</v>
      </c>
      <c r="L19" s="98">
        <v>6</v>
      </c>
      <c r="M19" s="84">
        <v>18.64</v>
      </c>
      <c r="N19" s="98"/>
      <c r="O19" s="100">
        <f t="shared" si="12"/>
        <v>23.466666666666665</v>
      </c>
      <c r="P19" s="99"/>
      <c r="Q19" s="100">
        <v>70</v>
      </c>
      <c r="R19" s="100">
        <v>204</v>
      </c>
      <c r="S19" s="100">
        <v>1647</v>
      </c>
      <c r="T19" s="101">
        <v>4931</v>
      </c>
      <c r="U19" s="101">
        <f t="shared" si="13"/>
        <v>264.53862660944208</v>
      </c>
      <c r="V19" s="102"/>
      <c r="W19" s="100">
        <v>4151</v>
      </c>
      <c r="X19" s="100">
        <f t="shared" si="14"/>
        <v>259.4375</v>
      </c>
      <c r="Y19" s="100">
        <v>780</v>
      </c>
      <c r="Z19" s="100">
        <f t="shared" si="15"/>
        <v>295.45454545454538</v>
      </c>
      <c r="AA19" s="55">
        <f t="shared" si="16"/>
        <v>0.15818292435611439</v>
      </c>
      <c r="AB19" s="102"/>
      <c r="AC19" s="100">
        <v>2538</v>
      </c>
      <c r="AD19" s="100">
        <v>2393</v>
      </c>
      <c r="AE19" s="100"/>
      <c r="AF19" s="99"/>
      <c r="AG19" s="100">
        <v>17</v>
      </c>
      <c r="AH19" s="100">
        <v>53</v>
      </c>
      <c r="AI19" s="100">
        <v>159</v>
      </c>
      <c r="AJ19" s="100">
        <v>2332.5</v>
      </c>
      <c r="AK19" s="100">
        <v>1624</v>
      </c>
      <c r="AL19" s="100">
        <f t="shared" si="17"/>
        <v>30.641509433962263</v>
      </c>
      <c r="AM19" s="101">
        <v>4872</v>
      </c>
      <c r="AN19" s="101"/>
      <c r="AO19" s="101">
        <v>43</v>
      </c>
      <c r="AP19" s="55">
        <f t="shared" si="18"/>
        <v>0.81132075471698117</v>
      </c>
      <c r="AQ19" s="101">
        <v>10</v>
      </c>
      <c r="AR19" s="55">
        <f t="shared" si="19"/>
        <v>0.18867924528301888</v>
      </c>
      <c r="AS19" s="101"/>
      <c r="AT19" s="101">
        <v>1887.5</v>
      </c>
      <c r="AU19" s="55">
        <f t="shared" si="20"/>
        <v>0.80921757770632363</v>
      </c>
      <c r="AV19" s="101">
        <v>445</v>
      </c>
      <c r="AW19" s="55">
        <f t="shared" si="21"/>
        <v>0.19078242229367631</v>
      </c>
      <c r="AX19" s="84"/>
    </row>
    <row r="20" spans="1:50" s="81" customFormat="1" x14ac:dyDescent="0.2">
      <c r="B20" s="81" t="s">
        <v>23</v>
      </c>
      <c r="D20" s="82">
        <f t="shared" si="11"/>
        <v>308</v>
      </c>
      <c r="E20" s="82">
        <v>305</v>
      </c>
      <c r="F20" s="82">
        <v>3</v>
      </c>
      <c r="G20" s="82"/>
      <c r="H20" s="82"/>
      <c r="I20" s="83"/>
      <c r="J20" s="82">
        <v>14</v>
      </c>
      <c r="K20" s="82">
        <v>1</v>
      </c>
      <c r="L20" s="82">
        <v>8</v>
      </c>
      <c r="M20" s="84">
        <v>19.8</v>
      </c>
      <c r="N20" s="82"/>
      <c r="O20" s="70">
        <f t="shared" si="12"/>
        <v>22</v>
      </c>
      <c r="P20" s="83"/>
      <c r="Q20" s="70">
        <v>65.166666666666657</v>
      </c>
      <c r="R20" s="70">
        <v>193.64285714285714</v>
      </c>
      <c r="S20" s="70">
        <v>1932</v>
      </c>
      <c r="T20" s="94">
        <v>5783</v>
      </c>
      <c r="U20" s="94">
        <f t="shared" si="13"/>
        <v>292.07070707070704</v>
      </c>
      <c r="V20" s="95"/>
      <c r="W20" s="70">
        <v>3354.5</v>
      </c>
      <c r="X20" s="70">
        <f t="shared" si="14"/>
        <v>223.63333333333333</v>
      </c>
      <c r="Y20" s="70">
        <v>2428.5</v>
      </c>
      <c r="Z20" s="70">
        <f t="shared" si="15"/>
        <v>505.93749999999994</v>
      </c>
      <c r="AA20" s="46">
        <f t="shared" si="16"/>
        <v>0.41993774857340482</v>
      </c>
      <c r="AB20" s="95"/>
      <c r="AC20" s="70">
        <v>3534</v>
      </c>
      <c r="AD20" s="70">
        <v>2228</v>
      </c>
      <c r="AE20" s="70">
        <v>21</v>
      </c>
      <c r="AF20" s="83"/>
      <c r="AG20" s="70">
        <v>7.5</v>
      </c>
      <c r="AH20" s="70">
        <v>57.666666666666664</v>
      </c>
      <c r="AI20" s="70">
        <v>173</v>
      </c>
      <c r="AJ20" s="70">
        <v>2525.833333333333</v>
      </c>
      <c r="AK20" s="70">
        <v>1905</v>
      </c>
      <c r="AL20" s="70">
        <f t="shared" si="17"/>
        <v>33.03468208092486</v>
      </c>
      <c r="AM20" s="94">
        <v>5715</v>
      </c>
      <c r="AN20" s="94"/>
      <c r="AO20" s="94">
        <v>39.166666666666664</v>
      </c>
      <c r="AP20" s="46">
        <f t="shared" si="18"/>
        <v>0.67919075144508667</v>
      </c>
      <c r="AQ20" s="94">
        <v>18.5</v>
      </c>
      <c r="AR20" s="46">
        <f t="shared" si="19"/>
        <v>0.32080924855491333</v>
      </c>
      <c r="AS20" s="94"/>
      <c r="AT20" s="94">
        <v>1712.0833333333333</v>
      </c>
      <c r="AU20" s="46">
        <f t="shared" si="20"/>
        <v>0.6778290993071594</v>
      </c>
      <c r="AV20" s="94">
        <v>813.75</v>
      </c>
      <c r="AW20" s="46">
        <f t="shared" si="21"/>
        <v>0.32217090069284071</v>
      </c>
      <c r="AX20" s="84"/>
    </row>
    <row r="21" spans="1:50" s="81" customFormat="1" x14ac:dyDescent="0.2">
      <c r="D21" s="82"/>
      <c r="E21" s="82"/>
      <c r="F21" s="82"/>
      <c r="G21" s="82"/>
      <c r="H21" s="82"/>
      <c r="I21" s="83"/>
      <c r="J21" s="82"/>
      <c r="K21" s="82"/>
      <c r="L21" s="82"/>
      <c r="M21" s="84"/>
      <c r="N21" s="82"/>
      <c r="O21" s="70"/>
      <c r="P21" s="83"/>
      <c r="Q21" s="70"/>
      <c r="R21" s="70"/>
      <c r="S21" s="70"/>
      <c r="T21" s="94"/>
      <c r="U21" s="94"/>
      <c r="V21" s="95"/>
      <c r="W21" s="70"/>
      <c r="X21" s="70"/>
      <c r="Y21" s="70"/>
      <c r="Z21" s="70"/>
      <c r="AA21" s="46"/>
      <c r="AB21" s="95"/>
      <c r="AC21" s="70"/>
      <c r="AD21" s="70"/>
      <c r="AE21" s="70"/>
      <c r="AF21" s="83"/>
      <c r="AG21" s="70"/>
      <c r="AH21" s="70"/>
      <c r="AI21" s="70"/>
      <c r="AJ21" s="70"/>
      <c r="AK21" s="70"/>
      <c r="AL21" s="70"/>
      <c r="AM21" s="94"/>
      <c r="AN21" s="94"/>
      <c r="AO21" s="94"/>
      <c r="AP21" s="46"/>
      <c r="AQ21" s="94"/>
      <c r="AR21" s="46"/>
      <c r="AS21" s="94"/>
      <c r="AT21" s="94"/>
      <c r="AU21" s="46"/>
      <c r="AV21" s="94"/>
      <c r="AW21" s="46"/>
      <c r="AX21" s="84"/>
    </row>
    <row r="22" spans="1:50" s="81" customFormat="1" x14ac:dyDescent="0.2">
      <c r="B22" s="81" t="s">
        <v>24</v>
      </c>
      <c r="D22" s="82">
        <f>SUM(E22:H22)</f>
        <v>268</v>
      </c>
      <c r="E22" s="82">
        <v>257</v>
      </c>
      <c r="F22" s="82">
        <v>10</v>
      </c>
      <c r="G22" s="82">
        <v>1</v>
      </c>
      <c r="H22" s="82"/>
      <c r="I22" s="83"/>
      <c r="J22" s="82">
        <v>16</v>
      </c>
      <c r="K22" s="82">
        <v>3</v>
      </c>
      <c r="L22" s="82">
        <v>8</v>
      </c>
      <c r="M22" s="96">
        <v>23.24</v>
      </c>
      <c r="N22" s="82"/>
      <c r="O22" s="70">
        <f>D22/J22</f>
        <v>16.75</v>
      </c>
      <c r="P22" s="83"/>
      <c r="Q22" s="70">
        <v>122.66650000000001</v>
      </c>
      <c r="R22" s="70">
        <v>159.66630000000001</v>
      </c>
      <c r="S22" s="70">
        <v>2479.6610000000001</v>
      </c>
      <c r="T22" s="94">
        <v>4639.6469999999999</v>
      </c>
      <c r="U22" s="94">
        <f>T22/M22</f>
        <v>199.64057659208262</v>
      </c>
      <c r="V22" s="95"/>
      <c r="W22" s="70">
        <v>4081.6469999999999</v>
      </c>
      <c r="X22" s="70">
        <f>IF(J22+K22&gt;0,W22/(J22+K22),NA())</f>
        <v>214.82352631578948</v>
      </c>
      <c r="Y22" s="70">
        <v>558</v>
      </c>
      <c r="Z22" s="70">
        <f>Y22/(M22-K22-J22)</f>
        <v>131.6037735849057</v>
      </c>
      <c r="AA22" s="46">
        <f>Y22/($W22+$Y22)</f>
        <v>0.12026777037132351</v>
      </c>
      <c r="AB22" s="95"/>
      <c r="AC22" s="70">
        <v>2632.6480000000001</v>
      </c>
      <c r="AD22" s="70">
        <v>1914.999</v>
      </c>
      <c r="AE22" s="70">
        <v>92</v>
      </c>
      <c r="AF22" s="83"/>
      <c r="AG22" s="70">
        <v>35.999900000000004</v>
      </c>
      <c r="AH22" s="70">
        <v>86.666600000000003</v>
      </c>
      <c r="AI22" s="70">
        <v>110.1664</v>
      </c>
      <c r="AJ22" s="70">
        <v>3308.3305</v>
      </c>
      <c r="AK22" s="70">
        <v>2363.6620000000003</v>
      </c>
      <c r="AL22" s="70">
        <f t="shared" ref="AL22:AL26" si="22">AK22/AH22</f>
        <v>27.273044056187739</v>
      </c>
      <c r="AM22" s="94">
        <v>4537.6480000000001</v>
      </c>
      <c r="AN22" s="94"/>
      <c r="AO22" s="94">
        <v>64.666600000000003</v>
      </c>
      <c r="AP22" s="46">
        <f>AO22/($AQ22+$AO22)</f>
        <v>0.7461536508874238</v>
      </c>
      <c r="AQ22" s="94">
        <v>22</v>
      </c>
      <c r="AR22" s="46">
        <f>AQ22/($AQ22+$AO22)</f>
        <v>0.25384634911257625</v>
      </c>
      <c r="AS22" s="94"/>
      <c r="AT22" s="94">
        <v>2570.8305</v>
      </c>
      <c r="AU22" s="46">
        <f>AT22/$AJ22</f>
        <v>0.77707789472666045</v>
      </c>
      <c r="AV22" s="94">
        <v>737.5</v>
      </c>
      <c r="AW22" s="46">
        <f>AV22/$AJ22</f>
        <v>0.22292210527333953</v>
      </c>
      <c r="AX22" s="84"/>
    </row>
    <row r="23" spans="1:50" s="81" customFormat="1" x14ac:dyDescent="0.2">
      <c r="B23" s="97" t="s">
        <v>25</v>
      </c>
      <c r="C23" s="97"/>
      <c r="D23" s="98">
        <f>SUM(E23:H23)</f>
        <v>39</v>
      </c>
      <c r="E23" s="98">
        <v>36</v>
      </c>
      <c r="F23" s="98">
        <v>3</v>
      </c>
      <c r="G23" s="98"/>
      <c r="H23" s="98"/>
      <c r="I23" s="99"/>
      <c r="J23" s="98">
        <v>8</v>
      </c>
      <c r="K23" s="98">
        <v>2</v>
      </c>
      <c r="L23" s="98">
        <v>3</v>
      </c>
      <c r="M23" s="84">
        <v>11.6</v>
      </c>
      <c r="N23" s="98"/>
      <c r="O23" s="100">
        <f>D23/J23</f>
        <v>4.875</v>
      </c>
      <c r="P23" s="99"/>
      <c r="Q23" s="100">
        <v>57.0002</v>
      </c>
      <c r="R23" s="100">
        <v>75.000200000000007</v>
      </c>
      <c r="S23" s="100">
        <v>1210.0028</v>
      </c>
      <c r="T23" s="101">
        <v>2027.0028</v>
      </c>
      <c r="U23" s="101">
        <f>T23/M23</f>
        <v>174.74162068965518</v>
      </c>
      <c r="V23" s="102"/>
      <c r="W23" s="100">
        <v>1945.3352</v>
      </c>
      <c r="X23" s="100">
        <f>IF(J23+K23&gt;0,W23/(J23+K23),NA())</f>
        <v>194.53352000000001</v>
      </c>
      <c r="Y23" s="100">
        <v>81.667599999999993</v>
      </c>
      <c r="Z23" s="100">
        <f>Y23/(M23-K23-J23)</f>
        <v>51.04225000000001</v>
      </c>
      <c r="AA23" s="55">
        <f>Y23/($W23+$Y23)</f>
        <v>4.0289830877391977E-2</v>
      </c>
      <c r="AB23" s="102"/>
      <c r="AC23" s="100">
        <v>1498.0028</v>
      </c>
      <c r="AD23" s="100">
        <v>508</v>
      </c>
      <c r="AE23" s="100">
        <v>21</v>
      </c>
      <c r="AF23" s="99"/>
      <c r="AG23" s="100">
        <v>5.5</v>
      </c>
      <c r="AH23" s="100">
        <v>51.5002</v>
      </c>
      <c r="AI23" s="100">
        <v>68.500200000000007</v>
      </c>
      <c r="AJ23" s="100">
        <v>1820.009</v>
      </c>
      <c r="AK23" s="100">
        <v>1202.0028</v>
      </c>
      <c r="AL23" s="100">
        <f t="shared" si="22"/>
        <v>23.339769554292992</v>
      </c>
      <c r="AM23" s="101">
        <v>2018.0028</v>
      </c>
      <c r="AN23" s="101"/>
      <c r="AO23" s="101">
        <v>43.666800000000002</v>
      </c>
      <c r="AP23" s="55">
        <f>AO23/($AQ23+$AO23)</f>
        <v>0.84789573632723758</v>
      </c>
      <c r="AQ23" s="101">
        <v>7.8334000000000001</v>
      </c>
      <c r="AR23" s="55">
        <f>AQ23/($AQ23+$AO23)</f>
        <v>0.15210426367276245</v>
      </c>
      <c r="AS23" s="101"/>
      <c r="AT23" s="101">
        <v>1520.0060000000001</v>
      </c>
      <c r="AU23" s="55">
        <f>AT23/$AJ23</f>
        <v>0.83516400193625417</v>
      </c>
      <c r="AV23" s="101">
        <v>300.00299999999999</v>
      </c>
      <c r="AW23" s="55">
        <f>AV23/$AJ23</f>
        <v>0.16483599806374583</v>
      </c>
      <c r="AX23" s="84"/>
    </row>
    <row r="24" spans="1:50" s="81" customFormat="1" x14ac:dyDescent="0.2">
      <c r="B24" s="81" t="s">
        <v>26</v>
      </c>
      <c r="D24" s="82">
        <f>SUM(E24:H24)</f>
        <v>35</v>
      </c>
      <c r="E24" s="82">
        <v>35</v>
      </c>
      <c r="F24" s="82"/>
      <c r="G24" s="82"/>
      <c r="H24" s="82"/>
      <c r="I24" s="83"/>
      <c r="J24" s="82">
        <v>5</v>
      </c>
      <c r="K24" s="82">
        <v>2</v>
      </c>
      <c r="L24" s="82">
        <v>1</v>
      </c>
      <c r="M24" s="84">
        <v>7.64</v>
      </c>
      <c r="N24" s="82"/>
      <c r="O24" s="70">
        <f>D24/J24</f>
        <v>7</v>
      </c>
      <c r="P24" s="83"/>
      <c r="Q24" s="70">
        <v>26.333199999999998</v>
      </c>
      <c r="R24" s="70">
        <v>37.832799999999999</v>
      </c>
      <c r="S24" s="70">
        <v>628.32400000000007</v>
      </c>
      <c r="T24" s="94">
        <v>1356.296</v>
      </c>
      <c r="U24" s="94">
        <f>T24/M24</f>
        <v>177.52565445026178</v>
      </c>
      <c r="V24" s="95"/>
      <c r="W24" s="70">
        <v>1169.6480000000001</v>
      </c>
      <c r="X24" s="70">
        <f>IF(J24+K24&gt;0,W24/(J24+K24),NA())</f>
        <v>167.09257142857146</v>
      </c>
      <c r="Y24" s="70">
        <v>186.648</v>
      </c>
      <c r="Z24" s="70">
        <f>Y24/(M24-K24-J24)</f>
        <v>291.63750000000016</v>
      </c>
      <c r="AA24" s="46">
        <f>Y24/($W24+$Y24)</f>
        <v>0.13761597763320099</v>
      </c>
      <c r="AB24" s="95"/>
      <c r="AC24" s="70">
        <v>1240.296</v>
      </c>
      <c r="AD24" s="70">
        <v>116</v>
      </c>
      <c r="AE24" s="70"/>
      <c r="AF24" s="83"/>
      <c r="AG24" s="70">
        <v>2.5</v>
      </c>
      <c r="AH24" s="70">
        <v>23.833199999999998</v>
      </c>
      <c r="AI24" s="70">
        <v>33.332799999999999</v>
      </c>
      <c r="AJ24" s="70">
        <v>899.16100000000006</v>
      </c>
      <c r="AK24" s="70">
        <v>611.32400000000007</v>
      </c>
      <c r="AL24" s="70">
        <f t="shared" si="22"/>
        <v>25.650101539029595</v>
      </c>
      <c r="AM24" s="94">
        <v>1337.296</v>
      </c>
      <c r="AN24" s="94"/>
      <c r="AO24" s="94">
        <v>19.166599999999999</v>
      </c>
      <c r="AP24" s="46">
        <f>AO24/($AQ24+$AO24)</f>
        <v>0.80419750600003359</v>
      </c>
      <c r="AQ24" s="94">
        <v>4.6665999999999999</v>
      </c>
      <c r="AR24" s="46">
        <f>AQ24/($AQ24+$AO24)</f>
        <v>0.19580249399996644</v>
      </c>
      <c r="AS24" s="94"/>
      <c r="AT24" s="94">
        <v>750.83050000000003</v>
      </c>
      <c r="AU24" s="46">
        <f>AT24/$AJ24</f>
        <v>0.83503454887389461</v>
      </c>
      <c r="AV24" s="94">
        <v>148.3305</v>
      </c>
      <c r="AW24" s="46">
        <f>AV24/$AJ24</f>
        <v>0.16496545112610533</v>
      </c>
      <c r="AX24" s="84"/>
    </row>
    <row r="25" spans="1:50" s="81" customFormat="1" x14ac:dyDescent="0.2">
      <c r="B25" s="81" t="s">
        <v>17</v>
      </c>
      <c r="D25" s="82">
        <f>SUM(E25:H25)</f>
        <v>91</v>
      </c>
      <c r="E25" s="82">
        <v>85</v>
      </c>
      <c r="F25" s="82">
        <v>6</v>
      </c>
      <c r="G25" s="82"/>
      <c r="H25" s="82"/>
      <c r="I25" s="83"/>
      <c r="J25" s="82">
        <v>9</v>
      </c>
      <c r="K25" s="82">
        <v>1</v>
      </c>
      <c r="L25" s="82">
        <v>13</v>
      </c>
      <c r="M25" s="84">
        <v>14.090000000000002</v>
      </c>
      <c r="N25" s="82"/>
      <c r="O25" s="70">
        <f>D25/J25</f>
        <v>10.111111111111111</v>
      </c>
      <c r="P25" s="83"/>
      <c r="Q25" s="70">
        <v>55</v>
      </c>
      <c r="R25" s="70">
        <v>181</v>
      </c>
      <c r="S25" s="70">
        <v>1169</v>
      </c>
      <c r="T25" s="94">
        <v>3348</v>
      </c>
      <c r="U25" s="94">
        <f>T25/M25</f>
        <v>237.61533002129167</v>
      </c>
      <c r="V25" s="95"/>
      <c r="W25" s="70">
        <v>2024</v>
      </c>
      <c r="X25" s="70">
        <f>IF(J25+K25&gt;0,W25/(J25+K25),NA())</f>
        <v>202.4</v>
      </c>
      <c r="Y25" s="70">
        <v>1324</v>
      </c>
      <c r="Z25" s="70">
        <f>Y25/(M25-K25-J25)</f>
        <v>323.71638141809279</v>
      </c>
      <c r="AA25" s="46">
        <f>Y25/($W25+$Y25)</f>
        <v>0.39545997610513739</v>
      </c>
      <c r="AB25" s="95"/>
      <c r="AC25" s="70">
        <v>3021</v>
      </c>
      <c r="AD25" s="70">
        <v>327</v>
      </c>
      <c r="AE25" s="70"/>
      <c r="AF25" s="83"/>
      <c r="AG25" s="70">
        <v>8</v>
      </c>
      <c r="AH25" s="70">
        <v>47</v>
      </c>
      <c r="AI25" s="70">
        <v>133</v>
      </c>
      <c r="AJ25" s="70">
        <v>1935</v>
      </c>
      <c r="AK25" s="70">
        <v>1152</v>
      </c>
      <c r="AL25" s="70">
        <f t="shared" si="22"/>
        <v>24.51063829787234</v>
      </c>
      <c r="AM25" s="94">
        <v>3300</v>
      </c>
      <c r="AN25" s="94"/>
      <c r="AO25" s="94">
        <v>30</v>
      </c>
      <c r="AP25" s="46">
        <f>AO25/($AQ25+$AO25)</f>
        <v>0.63829787234042556</v>
      </c>
      <c r="AQ25" s="94">
        <v>17</v>
      </c>
      <c r="AR25" s="46">
        <f>AQ25/($AQ25+$AO25)</f>
        <v>0.36170212765957449</v>
      </c>
      <c r="AS25" s="94"/>
      <c r="AT25" s="94">
        <v>1227.5</v>
      </c>
      <c r="AU25" s="46">
        <f>AT25/$AJ25</f>
        <v>0.63436692506459946</v>
      </c>
      <c r="AV25" s="94">
        <v>707.5</v>
      </c>
      <c r="AW25" s="46">
        <f>AV25/$AJ25</f>
        <v>0.36563307493540054</v>
      </c>
      <c r="AX25" s="84"/>
    </row>
    <row r="26" spans="1:50" s="81" customFormat="1" x14ac:dyDescent="0.2">
      <c r="B26" s="81" t="s">
        <v>27</v>
      </c>
      <c r="D26" s="82">
        <f>SUM(E26:H26)</f>
        <v>34</v>
      </c>
      <c r="E26" s="82">
        <v>32</v>
      </c>
      <c r="F26" s="82">
        <v>2</v>
      </c>
      <c r="G26" s="82"/>
      <c r="H26" s="82"/>
      <c r="I26" s="83"/>
      <c r="J26" s="82">
        <v>3</v>
      </c>
      <c r="K26" s="82">
        <v>2</v>
      </c>
      <c r="L26" s="82">
        <v>2</v>
      </c>
      <c r="M26" s="84">
        <v>6.6</v>
      </c>
      <c r="N26" s="82"/>
      <c r="O26" s="70">
        <f>D26/J26</f>
        <v>11.333333333333334</v>
      </c>
      <c r="P26" s="83"/>
      <c r="Q26" s="70">
        <v>35</v>
      </c>
      <c r="R26" s="70">
        <v>39.5</v>
      </c>
      <c r="S26" s="70">
        <v>907</v>
      </c>
      <c r="T26" s="94">
        <v>1482</v>
      </c>
      <c r="U26" s="94">
        <f>T26/M26</f>
        <v>224.54545454545456</v>
      </c>
      <c r="V26" s="95"/>
      <c r="W26" s="70">
        <v>1274</v>
      </c>
      <c r="X26" s="70">
        <f>IF(J26+K26&gt;0,W26/(J26+K26),NA())</f>
        <v>254.8</v>
      </c>
      <c r="Y26" s="70">
        <v>208</v>
      </c>
      <c r="Z26" s="70">
        <f>Y26/(M26-K26-J26)</f>
        <v>130.00000000000003</v>
      </c>
      <c r="AA26" s="46">
        <f>Y26/($W26+$Y26)</f>
        <v>0.14035087719298245</v>
      </c>
      <c r="AB26" s="95"/>
      <c r="AC26" s="70">
        <v>1400</v>
      </c>
      <c r="AD26" s="70">
        <v>82</v>
      </c>
      <c r="AE26" s="70"/>
      <c r="AF26" s="83"/>
      <c r="AG26" s="70">
        <v>1.5</v>
      </c>
      <c r="AH26" s="70">
        <v>33.5</v>
      </c>
      <c r="AI26" s="70">
        <v>38</v>
      </c>
      <c r="AJ26" s="70">
        <v>1012.5</v>
      </c>
      <c r="AK26" s="70">
        <v>900</v>
      </c>
      <c r="AL26" s="70">
        <f t="shared" si="22"/>
        <v>26.865671641791046</v>
      </c>
      <c r="AM26" s="94">
        <v>1475</v>
      </c>
      <c r="AN26" s="94"/>
      <c r="AO26" s="94">
        <v>23.5</v>
      </c>
      <c r="AP26" s="46">
        <f>AO26/($AQ26+$AO26)</f>
        <v>0.70149253731343286</v>
      </c>
      <c r="AQ26" s="94">
        <v>10</v>
      </c>
      <c r="AR26" s="46">
        <f>AQ26/($AQ26+$AO26)</f>
        <v>0.29850746268656714</v>
      </c>
      <c r="AS26" s="94"/>
      <c r="AT26" s="94">
        <v>717.5</v>
      </c>
      <c r="AU26" s="46">
        <f>AT26/$AJ26</f>
        <v>0.70864197530864192</v>
      </c>
      <c r="AV26" s="94">
        <v>295</v>
      </c>
      <c r="AW26" s="46">
        <f>AV26/$AJ26</f>
        <v>0.29135802469135802</v>
      </c>
      <c r="AX26" s="84"/>
    </row>
    <row r="27" spans="1:50" s="81" customFormat="1" x14ac:dyDescent="0.2">
      <c r="D27" s="82"/>
      <c r="E27" s="82"/>
      <c r="F27" s="82"/>
      <c r="G27" s="82"/>
      <c r="H27" s="82"/>
      <c r="I27" s="83"/>
      <c r="J27" s="82"/>
      <c r="K27" s="82"/>
      <c r="L27" s="82"/>
      <c r="M27" s="84"/>
      <c r="N27" s="82"/>
      <c r="O27" s="70"/>
      <c r="P27" s="83"/>
      <c r="Q27" s="70"/>
      <c r="R27" s="70"/>
      <c r="S27" s="70"/>
      <c r="T27" s="94"/>
      <c r="U27" s="94"/>
      <c r="V27" s="95"/>
      <c r="W27" s="70"/>
      <c r="X27" s="70"/>
      <c r="Y27" s="70"/>
      <c r="Z27" s="70"/>
      <c r="AA27" s="46"/>
      <c r="AB27" s="95"/>
      <c r="AC27" s="70"/>
      <c r="AD27" s="70"/>
      <c r="AE27" s="70"/>
      <c r="AF27" s="83"/>
      <c r="AG27" s="70"/>
      <c r="AH27" s="70"/>
      <c r="AI27" s="70"/>
      <c r="AJ27" s="70"/>
      <c r="AK27" s="70"/>
      <c r="AL27" s="70"/>
      <c r="AM27" s="94"/>
      <c r="AN27" s="94"/>
      <c r="AO27" s="94"/>
      <c r="AP27" s="46"/>
      <c r="AQ27" s="94"/>
      <c r="AR27" s="46"/>
      <c r="AS27" s="94"/>
      <c r="AT27" s="94"/>
      <c r="AU27" s="46"/>
      <c r="AV27" s="94"/>
      <c r="AW27" s="46"/>
      <c r="AX27" s="84"/>
    </row>
    <row r="28" spans="1:50" s="81" customFormat="1" x14ac:dyDescent="0.2">
      <c r="B28" s="81" t="s">
        <v>174</v>
      </c>
      <c r="D28" s="82">
        <f>SUM(E28:H28)</f>
        <v>1</v>
      </c>
      <c r="E28" s="82">
        <v>1</v>
      </c>
      <c r="F28" s="82"/>
      <c r="G28" s="82"/>
      <c r="H28" s="82"/>
      <c r="I28" s="83"/>
      <c r="J28" s="82"/>
      <c r="K28" s="82"/>
      <c r="L28" s="82"/>
      <c r="M28" s="84"/>
      <c r="N28" s="82"/>
      <c r="O28" s="103"/>
      <c r="P28" s="83"/>
      <c r="Q28" s="70"/>
      <c r="R28" s="70"/>
      <c r="S28" s="70"/>
      <c r="T28" s="94"/>
      <c r="U28" s="94"/>
      <c r="V28" s="95"/>
      <c r="W28" s="70"/>
      <c r="X28" s="70"/>
      <c r="Y28" s="70"/>
      <c r="Z28" s="70"/>
      <c r="AA28" s="46"/>
      <c r="AB28" s="95"/>
      <c r="AC28" s="70"/>
      <c r="AD28" s="70"/>
      <c r="AE28" s="70"/>
      <c r="AF28" s="83"/>
      <c r="AG28" s="70"/>
      <c r="AH28" s="70"/>
      <c r="AI28" s="70"/>
      <c r="AJ28" s="70"/>
      <c r="AK28" s="70"/>
      <c r="AL28" s="70"/>
      <c r="AM28" s="94"/>
      <c r="AN28" s="94"/>
      <c r="AO28" s="94"/>
      <c r="AP28" s="46"/>
      <c r="AQ28" s="94"/>
      <c r="AR28" s="46"/>
      <c r="AS28" s="94"/>
      <c r="AT28" s="94"/>
      <c r="AU28" s="46"/>
      <c r="AV28" s="94"/>
      <c r="AW28" s="46"/>
      <c r="AX28" s="84"/>
    </row>
    <row r="29" spans="1:50" s="81" customFormat="1" x14ac:dyDescent="0.2">
      <c r="D29" s="82"/>
      <c r="E29" s="82"/>
      <c r="F29" s="82"/>
      <c r="G29" s="82"/>
      <c r="H29" s="82"/>
      <c r="I29" s="83"/>
      <c r="J29" s="82"/>
      <c r="K29" s="82"/>
      <c r="L29" s="82"/>
      <c r="M29" s="84"/>
      <c r="N29" s="82"/>
      <c r="O29" s="103"/>
      <c r="P29" s="83"/>
      <c r="Q29" s="70"/>
      <c r="R29" s="70"/>
      <c r="S29" s="70"/>
      <c r="T29" s="94"/>
      <c r="U29" s="94"/>
      <c r="V29" s="95"/>
      <c r="W29" s="103"/>
      <c r="X29" s="103"/>
      <c r="Y29" s="103"/>
      <c r="Z29" s="103"/>
      <c r="AA29" s="103"/>
      <c r="AB29" s="95"/>
      <c r="AC29" s="70"/>
      <c r="AD29" s="70"/>
      <c r="AE29" s="70"/>
      <c r="AF29" s="83"/>
      <c r="AG29" s="70"/>
      <c r="AH29" s="70"/>
      <c r="AI29" s="70"/>
      <c r="AJ29" s="70"/>
      <c r="AK29" s="70"/>
      <c r="AL29" s="103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84"/>
    </row>
    <row r="30" spans="1:50" x14ac:dyDescent="0.2">
      <c r="B30" s="22" t="s">
        <v>28</v>
      </c>
      <c r="C30" s="23"/>
      <c r="D30" s="24">
        <f>SUM(E30:H30)</f>
        <v>2505</v>
      </c>
      <c r="E30" s="24">
        <f>SUM(E5:E29)</f>
        <v>2358</v>
      </c>
      <c r="F30" s="24">
        <f>SUM(F5:F29)</f>
        <v>74</v>
      </c>
      <c r="G30" s="24">
        <f>SUM(G5:G29)</f>
        <v>27</v>
      </c>
      <c r="H30" s="24">
        <f>SUM(H5:H29)</f>
        <v>46</v>
      </c>
      <c r="I30" s="25"/>
      <c r="J30" s="24">
        <f>SUM(J6:J29)</f>
        <v>163</v>
      </c>
      <c r="K30" s="24">
        <f t="shared" ref="K30" si="23">SUM(K6:K29)</f>
        <v>33</v>
      </c>
      <c r="L30" s="24">
        <f>SUM(L6:L29)-5</f>
        <v>127</v>
      </c>
      <c r="M30" s="26">
        <f>SUM(M5:M29)</f>
        <v>259.86160000000001</v>
      </c>
      <c r="N30" s="24"/>
      <c r="O30" s="28">
        <f>D30/J30</f>
        <v>15.368098159509202</v>
      </c>
      <c r="P30" s="25"/>
      <c r="Q30" s="28">
        <f>SUM(Q5:Q29)</f>
        <v>1029.9999</v>
      </c>
      <c r="R30" s="28">
        <f>SUM(R5:R29)</f>
        <v>2586.2447212454213</v>
      </c>
      <c r="S30" s="30">
        <f>SUM(S5:S29)</f>
        <v>21876.987799999999</v>
      </c>
      <c r="T30" s="29">
        <f>SUM(T5:T29)</f>
        <v>57603.445800000001</v>
      </c>
      <c r="U30" s="29">
        <f>T30/M30</f>
        <v>221.6697111077589</v>
      </c>
      <c r="V30" s="45"/>
      <c r="W30" s="29">
        <f>SUM(W5:W29)</f>
        <v>39610.6302</v>
      </c>
      <c r="X30" s="28">
        <f>IF(J30+K30&gt;0,W30/(J30+K30),NA())</f>
        <v>202.09505204081631</v>
      </c>
      <c r="Y30" s="29">
        <f>SUM(Y5:Y29)</f>
        <v>17992.815600000002</v>
      </c>
      <c r="Z30" s="28">
        <f>Y30/(M30-K30-J30)</f>
        <v>281.74702168439251</v>
      </c>
      <c r="AA30" s="47">
        <f>Y30/($W30+$Y30)</f>
        <v>0.3123565847513935</v>
      </c>
      <c r="AB30" s="45"/>
      <c r="AC30" s="30">
        <f>SUM(AC5:AC29)</f>
        <v>41720.946800000005</v>
      </c>
      <c r="AD30" s="30">
        <f>SUM(AD5:AD29)</f>
        <v>15218.499</v>
      </c>
      <c r="AE30" s="28">
        <f>SUM(AE5:AE29)</f>
        <v>664</v>
      </c>
      <c r="AF30" s="25"/>
      <c r="AG30" s="28">
        <f>SUM(AG5:AG29)</f>
        <v>192.7499</v>
      </c>
      <c r="AH30" s="28">
        <f>SUM(AH5:AH29)</f>
        <v>837.24999999999989</v>
      </c>
      <c r="AI30" s="28">
        <f>SUM(AI5:AI29)</f>
        <v>2069.9993999999997</v>
      </c>
      <c r="AJ30" s="30">
        <f>SUM(AJ5:AJ29)</f>
        <v>35050.392166666665</v>
      </c>
      <c r="AK30" s="30">
        <f>SUM(AK5:AK29)</f>
        <v>21315.988799999999</v>
      </c>
      <c r="AL30" s="28">
        <f>AK30/AH30</f>
        <v>25.459526784114665</v>
      </c>
      <c r="AM30" s="29">
        <f>SUM(AM5:AM29)</f>
        <v>56558.446800000005</v>
      </c>
      <c r="AN30" s="29"/>
      <c r="AO30" s="30">
        <f>SUM(AO5:AO29)</f>
        <v>585.08333333333337</v>
      </c>
      <c r="AP30" s="47">
        <f>AO30/($AQ30+$AO30)</f>
        <v>0.69881556683587143</v>
      </c>
      <c r="AQ30" s="30">
        <f>SUM(AQ5:AQ29)</f>
        <v>252.16666666666666</v>
      </c>
      <c r="AR30" s="47">
        <f>AQ30/($AQ30+$AO30)</f>
        <v>0.30118443316412857</v>
      </c>
      <c r="AS30" s="29"/>
      <c r="AT30" s="30">
        <f>SUM(AT5:AT29)</f>
        <v>24549.558666666668</v>
      </c>
      <c r="AU30" s="47">
        <f>AT30/$AJ30</f>
        <v>0.70040753181682192</v>
      </c>
      <c r="AV30" s="30">
        <f>SUM(AV5:AV29)</f>
        <v>10500.833500000001</v>
      </c>
      <c r="AW30" s="47">
        <f>AV30/$AJ30</f>
        <v>0.2995924681831782</v>
      </c>
      <c r="AX30" s="26"/>
    </row>
    <row r="31" spans="1:50" x14ac:dyDescent="0.2">
      <c r="B31" s="23"/>
      <c r="C31" s="23"/>
      <c r="D31" s="24"/>
      <c r="E31" s="24"/>
      <c r="F31" s="24"/>
      <c r="G31" s="24"/>
      <c r="H31" s="24"/>
      <c r="I31" s="25"/>
      <c r="J31" s="24"/>
      <c r="K31" s="24"/>
      <c r="L31" s="24"/>
      <c r="M31" s="26"/>
      <c r="N31" s="24"/>
      <c r="O31" s="27"/>
      <c r="P31" s="25"/>
      <c r="Q31" s="28"/>
      <c r="R31" s="28"/>
      <c r="S31" s="28"/>
      <c r="T31" s="29"/>
      <c r="U31" s="29"/>
      <c r="V31" s="45"/>
      <c r="W31" s="27"/>
      <c r="X31" s="27"/>
      <c r="Y31" s="27"/>
      <c r="Z31" s="27"/>
      <c r="AA31" s="27"/>
      <c r="AB31" s="45"/>
      <c r="AC31" s="28"/>
      <c r="AD31" s="28"/>
      <c r="AE31" s="28"/>
      <c r="AF31" s="25"/>
      <c r="AG31" s="28"/>
      <c r="AH31" s="28"/>
      <c r="AI31" s="28"/>
      <c r="AJ31" s="28"/>
      <c r="AK31" s="28"/>
      <c r="AL31" s="27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6"/>
    </row>
    <row r="32" spans="1:50" s="105" customFormat="1" x14ac:dyDescent="0.2">
      <c r="A32" s="104"/>
      <c r="B32" s="87"/>
      <c r="C32" s="87"/>
      <c r="D32" s="82"/>
      <c r="E32" s="82"/>
      <c r="F32" s="82"/>
      <c r="G32" s="82"/>
      <c r="H32" s="82"/>
      <c r="I32" s="83"/>
      <c r="J32" s="82"/>
      <c r="K32" s="82"/>
      <c r="L32" s="82"/>
      <c r="M32" s="84"/>
      <c r="N32" s="82"/>
      <c r="O32" s="103"/>
      <c r="P32" s="83"/>
      <c r="Q32" s="70"/>
      <c r="R32" s="70"/>
      <c r="S32" s="70"/>
      <c r="T32" s="94"/>
      <c r="U32" s="94"/>
      <c r="V32" s="95"/>
      <c r="W32" s="103"/>
      <c r="X32" s="103"/>
      <c r="Y32" s="103"/>
      <c r="Z32" s="103"/>
      <c r="AA32" s="103"/>
      <c r="AB32" s="95"/>
      <c r="AC32" s="70"/>
      <c r="AD32" s="70"/>
      <c r="AE32" s="70"/>
      <c r="AF32" s="83"/>
      <c r="AG32" s="70"/>
      <c r="AH32" s="70"/>
      <c r="AI32" s="70"/>
      <c r="AJ32" s="70"/>
      <c r="AK32" s="70"/>
      <c r="AL32" s="103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84"/>
    </row>
    <row r="33" spans="1:50" s="81" customFormat="1" x14ac:dyDescent="0.2">
      <c r="B33" s="81" t="s">
        <v>41</v>
      </c>
      <c r="D33" s="82">
        <f t="shared" ref="D33:D36" si="24">SUM(E33:H33)</f>
        <v>711</v>
      </c>
      <c r="E33" s="82">
        <v>696</v>
      </c>
      <c r="F33" s="82">
        <v>5</v>
      </c>
      <c r="G33" s="82">
        <v>10</v>
      </c>
      <c r="H33" s="82"/>
      <c r="I33" s="83"/>
      <c r="J33" s="82">
        <v>12</v>
      </c>
      <c r="K33" s="82">
        <v>5</v>
      </c>
      <c r="L33" s="82">
        <v>29</v>
      </c>
      <c r="M33" s="84">
        <v>23.116500000000006</v>
      </c>
      <c r="N33" s="82"/>
      <c r="O33" s="70">
        <f>D33/J33</f>
        <v>59.25</v>
      </c>
      <c r="P33" s="83"/>
      <c r="Q33" s="70">
        <v>146</v>
      </c>
      <c r="R33" s="70">
        <v>436</v>
      </c>
      <c r="S33" s="70">
        <v>1819</v>
      </c>
      <c r="T33" s="94">
        <v>4261</v>
      </c>
      <c r="U33" s="94">
        <f>T33/M33</f>
        <v>184.32721216447123</v>
      </c>
      <c r="V33" s="95"/>
      <c r="W33" s="70">
        <v>2953</v>
      </c>
      <c r="X33" s="70">
        <f>IF(J33+K33&gt;0,W33/(J33+K33),NA())</f>
        <v>173.70588235294119</v>
      </c>
      <c r="Y33" s="70">
        <v>1308</v>
      </c>
      <c r="Z33" s="70">
        <f>Y33/(M33-K33-J33)</f>
        <v>213.84778876808613</v>
      </c>
      <c r="AA33" s="46">
        <f>Y33/($W33+$Y33)</f>
        <v>0.30697019478995541</v>
      </c>
      <c r="AB33" s="95"/>
      <c r="AC33" s="70">
        <v>249</v>
      </c>
      <c r="AD33" s="70">
        <v>3892</v>
      </c>
      <c r="AE33" s="70">
        <v>120</v>
      </c>
      <c r="AF33" s="83"/>
      <c r="AG33" s="70">
        <v>85</v>
      </c>
      <c r="AH33" s="70">
        <v>61</v>
      </c>
      <c r="AI33" s="70">
        <v>175</v>
      </c>
      <c r="AJ33" s="70">
        <v>2507.5</v>
      </c>
      <c r="AK33" s="70">
        <v>1210</v>
      </c>
      <c r="AL33" s="70">
        <f t="shared" ref="AL33:AL35" si="25">AK33/AH33</f>
        <v>19.83606557377049</v>
      </c>
      <c r="AM33" s="94">
        <v>3508</v>
      </c>
      <c r="AN33" s="94"/>
      <c r="AO33" s="94">
        <v>48</v>
      </c>
      <c r="AP33" s="46">
        <f t="shared" ref="AP33:AP35" si="26">AO33/($AQ33+$AO33)</f>
        <v>0.78688524590163933</v>
      </c>
      <c r="AQ33" s="94">
        <v>13</v>
      </c>
      <c r="AR33" s="46">
        <f t="shared" ref="AR33:AR35" si="27">AQ33/($AQ33+$AO33)</f>
        <v>0.21311475409836064</v>
      </c>
      <c r="AS33" s="94"/>
      <c r="AT33" s="94">
        <v>2030</v>
      </c>
      <c r="AU33" s="46">
        <f>AT33/$AJ33</f>
        <v>0.80957128614157525</v>
      </c>
      <c r="AV33" s="94">
        <v>477.5</v>
      </c>
      <c r="AW33" s="46">
        <f>AV33/$AJ33</f>
        <v>0.19042871385842472</v>
      </c>
      <c r="AX33" s="84"/>
    </row>
    <row r="34" spans="1:50" s="81" customFormat="1" x14ac:dyDescent="0.2">
      <c r="B34" s="81" t="s">
        <v>38</v>
      </c>
      <c r="D34" s="82">
        <f t="shared" si="24"/>
        <v>450</v>
      </c>
      <c r="E34" s="82">
        <v>344</v>
      </c>
      <c r="F34" s="82"/>
      <c r="G34" s="82">
        <v>9</v>
      </c>
      <c r="H34" s="82">
        <v>97</v>
      </c>
      <c r="I34" s="83"/>
      <c r="J34" s="82">
        <v>12</v>
      </c>
      <c r="K34" s="82">
        <v>3</v>
      </c>
      <c r="L34" s="82">
        <v>25</v>
      </c>
      <c r="M34" s="84">
        <v>23.405699999999996</v>
      </c>
      <c r="N34" s="82"/>
      <c r="O34" s="70">
        <f>D34/J34</f>
        <v>37.5</v>
      </c>
      <c r="P34" s="83"/>
      <c r="Q34" s="70">
        <v>106</v>
      </c>
      <c r="R34" s="70">
        <v>362.5</v>
      </c>
      <c r="S34" s="70">
        <v>1277</v>
      </c>
      <c r="T34" s="94">
        <v>3502</v>
      </c>
      <c r="U34" s="94">
        <f>T34/M34</f>
        <v>149.62167335307214</v>
      </c>
      <c r="V34" s="95"/>
      <c r="W34" s="70">
        <v>1949.5</v>
      </c>
      <c r="X34" s="70">
        <f>IF(J34+K34&gt;0,W34/(J34+K34),NA())</f>
        <v>129.96666666666667</v>
      </c>
      <c r="Y34" s="70">
        <v>1552.5</v>
      </c>
      <c r="Z34" s="70">
        <f>Y34/(M34-K34-J34)</f>
        <v>184.69609907562733</v>
      </c>
      <c r="AA34" s="46">
        <f>Y34/($W34+$Y34)</f>
        <v>0.44331810394060539</v>
      </c>
      <c r="AB34" s="95"/>
      <c r="AC34" s="70">
        <v>1476</v>
      </c>
      <c r="AD34" s="70">
        <v>1454</v>
      </c>
      <c r="AE34" s="70">
        <v>572</v>
      </c>
      <c r="AF34" s="83"/>
      <c r="AG34" s="70">
        <v>52</v>
      </c>
      <c r="AH34" s="70">
        <v>54</v>
      </c>
      <c r="AI34" s="70">
        <v>147</v>
      </c>
      <c r="AJ34" s="70">
        <v>2256.3000000000002</v>
      </c>
      <c r="AK34" s="70">
        <v>1003</v>
      </c>
      <c r="AL34" s="70">
        <f t="shared" si="25"/>
        <v>18.574074074074073</v>
      </c>
      <c r="AM34" s="94">
        <v>2843</v>
      </c>
      <c r="AN34" s="94"/>
      <c r="AO34" s="94">
        <v>33</v>
      </c>
      <c r="AP34" s="46">
        <f t="shared" si="26"/>
        <v>0.61111111111111116</v>
      </c>
      <c r="AQ34" s="94">
        <v>21</v>
      </c>
      <c r="AR34" s="46">
        <f t="shared" si="27"/>
        <v>0.3888888888888889</v>
      </c>
      <c r="AS34" s="94"/>
      <c r="AT34" s="94">
        <v>1370.05</v>
      </c>
      <c r="AU34" s="46">
        <f>AT34/$AJ34</f>
        <v>0.60721092053361692</v>
      </c>
      <c r="AV34" s="94">
        <v>886.25</v>
      </c>
      <c r="AW34" s="46">
        <f>AV34/$AJ34</f>
        <v>0.39278907946638297</v>
      </c>
      <c r="AX34" s="84"/>
    </row>
    <row r="35" spans="1:50" s="81" customFormat="1" x14ac:dyDescent="0.2">
      <c r="B35" s="81" t="s">
        <v>30</v>
      </c>
      <c r="D35" s="82">
        <f t="shared" si="24"/>
        <v>212</v>
      </c>
      <c r="E35" s="82"/>
      <c r="F35" s="82"/>
      <c r="G35" s="82">
        <v>50</v>
      </c>
      <c r="H35" s="82">
        <v>162</v>
      </c>
      <c r="I35" s="83"/>
      <c r="J35" s="82">
        <v>8</v>
      </c>
      <c r="K35" s="82">
        <v>1</v>
      </c>
      <c r="L35" s="82">
        <v>6</v>
      </c>
      <c r="M35" s="84">
        <v>11.4</v>
      </c>
      <c r="N35" s="82"/>
      <c r="O35" s="70">
        <f>D35/J35</f>
        <v>26.5</v>
      </c>
      <c r="P35" s="83"/>
      <c r="Q35" s="70">
        <v>35</v>
      </c>
      <c r="R35" s="70">
        <v>105</v>
      </c>
      <c r="S35" s="70">
        <v>695</v>
      </c>
      <c r="T35" s="94">
        <v>2085</v>
      </c>
      <c r="U35" s="94">
        <f>T35/M35</f>
        <v>182.89473684210526</v>
      </c>
      <c r="V35" s="95"/>
      <c r="W35" s="70">
        <v>1515</v>
      </c>
      <c r="X35" s="70">
        <f>IF(J35+K35&gt;0,W35/(J35+K35),NA())</f>
        <v>168.33333333333334</v>
      </c>
      <c r="Y35" s="70">
        <v>570</v>
      </c>
      <c r="Z35" s="70">
        <f>Y35/(M35-K35-J35)</f>
        <v>237.49999999999997</v>
      </c>
      <c r="AA35" s="46">
        <f>Y35/($W35+$Y35)</f>
        <v>0.2733812949640288</v>
      </c>
      <c r="AB35" s="95"/>
      <c r="AC35" s="70"/>
      <c r="AD35" s="70">
        <v>813</v>
      </c>
      <c r="AE35" s="70">
        <v>1272</v>
      </c>
      <c r="AF35" s="83"/>
      <c r="AG35" s="70"/>
      <c r="AH35" s="70">
        <v>35</v>
      </c>
      <c r="AI35" s="70">
        <v>105</v>
      </c>
      <c r="AJ35" s="70">
        <v>1535</v>
      </c>
      <c r="AK35" s="70">
        <v>695</v>
      </c>
      <c r="AL35" s="70">
        <f t="shared" si="25"/>
        <v>19.857142857142858</v>
      </c>
      <c r="AM35" s="94">
        <v>2085</v>
      </c>
      <c r="AN35" s="94"/>
      <c r="AO35" s="94">
        <v>25</v>
      </c>
      <c r="AP35" s="46">
        <f t="shared" si="26"/>
        <v>0.7142857142857143</v>
      </c>
      <c r="AQ35" s="94">
        <v>10</v>
      </c>
      <c r="AR35" s="46">
        <f t="shared" si="27"/>
        <v>0.2857142857142857</v>
      </c>
      <c r="AS35" s="94"/>
      <c r="AT35" s="94">
        <v>1100</v>
      </c>
      <c r="AU35" s="46">
        <f>AT35/$AJ35</f>
        <v>0.71661237785016285</v>
      </c>
      <c r="AV35" s="94">
        <v>435</v>
      </c>
      <c r="AW35" s="46">
        <f>AV35/$AJ35</f>
        <v>0.28338762214983715</v>
      </c>
      <c r="AX35" s="84"/>
    </row>
    <row r="36" spans="1:50" s="81" customFormat="1" x14ac:dyDescent="0.2">
      <c r="B36" s="81" t="s">
        <v>173</v>
      </c>
      <c r="D36" s="82">
        <f t="shared" si="24"/>
        <v>11</v>
      </c>
      <c r="E36" s="82">
        <v>8</v>
      </c>
      <c r="F36" s="82">
        <v>3</v>
      </c>
      <c r="G36" s="82"/>
      <c r="H36" s="82"/>
      <c r="I36" s="83"/>
      <c r="J36" s="82"/>
      <c r="K36" s="82"/>
      <c r="L36" s="82"/>
      <c r="M36" s="84"/>
      <c r="N36" s="82"/>
      <c r="O36" s="103"/>
      <c r="P36" s="83"/>
      <c r="Q36" s="70"/>
      <c r="R36" s="70"/>
      <c r="S36" s="70"/>
      <c r="T36" s="94"/>
      <c r="U36" s="94"/>
      <c r="V36" s="95"/>
      <c r="W36" s="70"/>
      <c r="X36" s="70"/>
      <c r="Y36" s="70"/>
      <c r="Z36" s="70"/>
      <c r="AA36" s="46"/>
      <c r="AB36" s="95"/>
      <c r="AC36" s="70"/>
      <c r="AD36" s="70"/>
      <c r="AE36" s="70"/>
      <c r="AF36" s="83"/>
      <c r="AG36" s="70"/>
      <c r="AH36" s="70"/>
      <c r="AI36" s="70"/>
      <c r="AJ36" s="70"/>
      <c r="AK36" s="70"/>
      <c r="AL36" s="70"/>
      <c r="AM36" s="94"/>
      <c r="AN36" s="94"/>
      <c r="AO36" s="94"/>
      <c r="AP36" s="46"/>
      <c r="AQ36" s="94"/>
      <c r="AR36" s="46"/>
      <c r="AS36" s="94"/>
      <c r="AT36" s="94"/>
      <c r="AU36" s="46"/>
      <c r="AV36" s="94"/>
      <c r="AW36" s="46"/>
      <c r="AX36" s="84"/>
    </row>
    <row r="37" spans="1:50" s="81" customFormat="1" x14ac:dyDescent="0.2">
      <c r="D37" s="82"/>
      <c r="E37" s="82"/>
      <c r="F37" s="82"/>
      <c r="G37" s="82"/>
      <c r="H37" s="82"/>
      <c r="I37" s="83"/>
      <c r="J37" s="82"/>
      <c r="K37" s="82"/>
      <c r="L37" s="82"/>
      <c r="M37" s="84"/>
      <c r="N37" s="82"/>
      <c r="O37" s="103"/>
      <c r="P37" s="83"/>
      <c r="Q37" s="70"/>
      <c r="R37" s="103"/>
      <c r="S37" s="70"/>
      <c r="T37" s="94"/>
      <c r="U37" s="94"/>
      <c r="V37" s="95"/>
      <c r="W37" s="103"/>
      <c r="X37" s="103"/>
      <c r="Y37" s="103"/>
      <c r="Z37" s="103"/>
      <c r="AA37" s="103"/>
      <c r="AB37" s="95"/>
      <c r="AC37" s="70"/>
      <c r="AD37" s="70"/>
      <c r="AE37" s="70"/>
      <c r="AF37" s="83"/>
      <c r="AG37" s="70"/>
      <c r="AH37" s="70"/>
      <c r="AI37" s="70"/>
      <c r="AJ37" s="70"/>
      <c r="AK37" s="70"/>
      <c r="AL37" s="103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84"/>
    </row>
    <row r="38" spans="1:50" x14ac:dyDescent="0.2">
      <c r="B38" s="22" t="s">
        <v>28</v>
      </c>
      <c r="C38" s="23"/>
      <c r="D38" s="24">
        <f>SUM(E38:H38)</f>
        <v>1384</v>
      </c>
      <c r="E38" s="24">
        <f>SUM(E33:E37)</f>
        <v>1048</v>
      </c>
      <c r="F38" s="24">
        <f>SUM(F33:F37)</f>
        <v>8</v>
      </c>
      <c r="G38" s="24">
        <f>SUM(G33:G37)</f>
        <v>69</v>
      </c>
      <c r="H38" s="24">
        <f>SUM(H33:H37)</f>
        <v>259</v>
      </c>
      <c r="I38" s="25"/>
      <c r="J38" s="24">
        <f>SUM(J33:J37)</f>
        <v>32</v>
      </c>
      <c r="K38" s="24">
        <f t="shared" ref="K38" si="28">SUM(K33:K37)</f>
        <v>9</v>
      </c>
      <c r="L38" s="24">
        <f>SUM(L33:L37)-1</f>
        <v>59</v>
      </c>
      <c r="M38" s="26">
        <f>SUM(M32:M37)</f>
        <v>57.922199999999997</v>
      </c>
      <c r="N38" s="24"/>
      <c r="O38" s="28">
        <f>D38/J38</f>
        <v>43.25</v>
      </c>
      <c r="P38" s="25"/>
      <c r="Q38" s="28">
        <f>SUM(Q33:Q37)</f>
        <v>287</v>
      </c>
      <c r="R38" s="28">
        <f>SUM(R33:R37)</f>
        <v>903.5</v>
      </c>
      <c r="S38" s="29">
        <f>SUM(S33:S37)</f>
        <v>3791</v>
      </c>
      <c r="T38" s="29">
        <f>SUM(T33:T37)</f>
        <v>9848</v>
      </c>
      <c r="U38" s="29">
        <f>T38/M38</f>
        <v>170.02116632310239</v>
      </c>
      <c r="V38" s="45"/>
      <c r="W38" s="29">
        <f>SUM(W33:W37)</f>
        <v>6417.5</v>
      </c>
      <c r="X38" s="28">
        <f>IF(J38+K38&gt;0,W38/(J38+K38),NA())</f>
        <v>156.52439024390245</v>
      </c>
      <c r="Y38" s="29">
        <f>SUM(Y33:Y37)</f>
        <v>3430.5</v>
      </c>
      <c r="Z38" s="28">
        <f>Y38/(M38-K38-J38)</f>
        <v>202.72186831499454</v>
      </c>
      <c r="AA38" s="47">
        <f>Y38/($W38+$Y38)</f>
        <v>0.34834484159220147</v>
      </c>
      <c r="AB38" s="45"/>
      <c r="AC38" s="28">
        <f>SUM(AC33:AC37)</f>
        <v>1725</v>
      </c>
      <c r="AD38" s="31">
        <f>SUM(AD33:AD37)</f>
        <v>6159</v>
      </c>
      <c r="AE38" s="31">
        <f>SUM(AE33:AE37)</f>
        <v>1964</v>
      </c>
      <c r="AF38" s="25"/>
      <c r="AG38" s="28">
        <f>SUM(AG33:AG37)</f>
        <v>137</v>
      </c>
      <c r="AH38" s="28">
        <f>SUM(AH33:AH37)</f>
        <v>150</v>
      </c>
      <c r="AI38" s="28">
        <f>SUM(AI33:AI37)</f>
        <v>427</v>
      </c>
      <c r="AJ38" s="28">
        <f>SUM(AJ33:AJ37)</f>
        <v>6298.8</v>
      </c>
      <c r="AK38" s="29">
        <f>SUM(AK33:AK37)</f>
        <v>2908</v>
      </c>
      <c r="AL38" s="28">
        <f>AK38/AH38</f>
        <v>19.386666666666667</v>
      </c>
      <c r="AM38" s="29">
        <f>SUM(AM33:AM37)</f>
        <v>8436</v>
      </c>
      <c r="AN38" s="29"/>
      <c r="AO38" s="29">
        <f>SUM(AO33:AO37)</f>
        <v>106</v>
      </c>
      <c r="AP38" s="47">
        <f>AO38/($AQ38+$AO38)</f>
        <v>0.70666666666666667</v>
      </c>
      <c r="AQ38" s="29">
        <f>SUM(AQ33:AQ37)</f>
        <v>44</v>
      </c>
      <c r="AR38" s="47">
        <f>AQ38/($AQ38+$AO38)</f>
        <v>0.29333333333333333</v>
      </c>
      <c r="AS38" s="29"/>
      <c r="AT38" s="29">
        <f>SUM(AT33:AT37)</f>
        <v>4500.05</v>
      </c>
      <c r="AU38" s="47">
        <f>AT38/$AJ38</f>
        <v>0.71442973264748844</v>
      </c>
      <c r="AV38" s="29">
        <f>SUM(AV33:AV37)</f>
        <v>1798.75</v>
      </c>
      <c r="AW38" s="47">
        <f>AV38/$AJ38</f>
        <v>0.28557026735251156</v>
      </c>
      <c r="AX38" s="26"/>
    </row>
    <row r="39" spans="1:50" x14ac:dyDescent="0.2">
      <c r="B39" s="23"/>
      <c r="C39" s="23"/>
      <c r="D39" s="24"/>
      <c r="E39" s="24"/>
      <c r="F39" s="24"/>
      <c r="G39" s="24"/>
      <c r="H39" s="24"/>
      <c r="I39" s="25"/>
      <c r="J39" s="24"/>
      <c r="K39" s="24"/>
      <c r="L39" s="24"/>
      <c r="M39" s="26"/>
      <c r="N39" s="24"/>
      <c r="O39" s="27"/>
      <c r="P39" s="25"/>
      <c r="Q39" s="28"/>
      <c r="R39" s="27"/>
      <c r="S39" s="28"/>
      <c r="T39" s="29"/>
      <c r="U39" s="29"/>
      <c r="V39" s="45"/>
      <c r="W39" s="27"/>
      <c r="X39" s="27"/>
      <c r="Y39" s="27"/>
      <c r="Z39" s="27"/>
      <c r="AA39" s="27"/>
      <c r="AB39" s="45"/>
      <c r="AC39" s="28"/>
      <c r="AD39" s="28"/>
      <c r="AE39" s="28"/>
      <c r="AF39" s="25"/>
      <c r="AG39" s="28"/>
      <c r="AH39" s="28"/>
      <c r="AI39" s="28"/>
      <c r="AJ39" s="28"/>
      <c r="AK39" s="28"/>
      <c r="AL39" s="27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6"/>
    </row>
    <row r="40" spans="1:50" s="105" customFormat="1" x14ac:dyDescent="0.2">
      <c r="A40" s="104"/>
      <c r="B40" s="87"/>
      <c r="C40" s="87"/>
      <c r="D40" s="82"/>
      <c r="E40" s="82"/>
      <c r="F40" s="82"/>
      <c r="G40" s="82"/>
      <c r="H40" s="82"/>
      <c r="I40" s="83"/>
      <c r="J40" s="82"/>
      <c r="K40" s="82"/>
      <c r="L40" s="82"/>
      <c r="M40" s="84"/>
      <c r="N40" s="82"/>
      <c r="O40" s="103"/>
      <c r="P40" s="83"/>
      <c r="Q40" s="70"/>
      <c r="R40" s="103"/>
      <c r="S40" s="70"/>
      <c r="T40" s="94"/>
      <c r="U40" s="94"/>
      <c r="V40" s="95"/>
      <c r="W40" s="103"/>
      <c r="X40" s="103"/>
      <c r="Y40" s="103"/>
      <c r="Z40" s="103"/>
      <c r="AA40" s="103"/>
      <c r="AB40" s="95"/>
      <c r="AC40" s="70"/>
      <c r="AD40" s="70"/>
      <c r="AE40" s="70"/>
      <c r="AF40" s="83"/>
      <c r="AG40" s="70"/>
      <c r="AH40" s="70"/>
      <c r="AI40" s="70"/>
      <c r="AJ40" s="70"/>
      <c r="AK40" s="70"/>
      <c r="AL40" s="103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84"/>
    </row>
    <row r="41" spans="1:50" s="81" customFormat="1" x14ac:dyDescent="0.2">
      <c r="B41" s="81" t="s">
        <v>46</v>
      </c>
      <c r="D41" s="82">
        <f t="shared" ref="D41:D47" si="29">SUM(E41:H41)</f>
        <v>232</v>
      </c>
      <c r="E41" s="82">
        <v>197</v>
      </c>
      <c r="F41" s="82">
        <v>2</v>
      </c>
      <c r="G41" s="82">
        <v>23</v>
      </c>
      <c r="H41" s="82">
        <v>10</v>
      </c>
      <c r="I41" s="83"/>
      <c r="J41" s="82">
        <v>5</v>
      </c>
      <c r="K41" s="82">
        <v>4</v>
      </c>
      <c r="L41" s="82">
        <v>1</v>
      </c>
      <c r="M41" s="84">
        <v>9.9499999999999993</v>
      </c>
      <c r="N41" s="82"/>
      <c r="O41" s="70">
        <f t="shared" ref="O41:O46" si="30">D41/J41</f>
        <v>46.4</v>
      </c>
      <c r="P41" s="83"/>
      <c r="Q41" s="70">
        <v>30</v>
      </c>
      <c r="R41" s="70">
        <v>83</v>
      </c>
      <c r="S41" s="70">
        <v>568</v>
      </c>
      <c r="T41" s="94">
        <v>1580</v>
      </c>
      <c r="U41" s="94">
        <f t="shared" ref="U41:U46" si="31">T41/M41</f>
        <v>158.79396984924625</v>
      </c>
      <c r="V41" s="95"/>
      <c r="W41" s="70">
        <v>1433</v>
      </c>
      <c r="X41" s="70">
        <f t="shared" ref="X41:X46" si="32">IF(J41+K41&gt;0,W41/(J41+K41),NA())</f>
        <v>159.22222222222223</v>
      </c>
      <c r="Y41" s="70">
        <v>147</v>
      </c>
      <c r="Z41" s="70">
        <f t="shared" ref="Z41:Z46" si="33">Y41/(M41-K41-J41)</f>
        <v>154.73684210526326</v>
      </c>
      <c r="AA41" s="46">
        <f t="shared" ref="AA41:AA46" si="34">Y41/($W41+$Y41)</f>
        <v>9.30379746835443E-2</v>
      </c>
      <c r="AB41" s="95"/>
      <c r="AC41" s="70">
        <v>324</v>
      </c>
      <c r="AD41" s="70">
        <v>954</v>
      </c>
      <c r="AE41" s="70">
        <v>302</v>
      </c>
      <c r="AF41" s="83"/>
      <c r="AG41" s="70">
        <v>12.5</v>
      </c>
      <c r="AH41" s="70">
        <v>17.5</v>
      </c>
      <c r="AI41" s="70">
        <v>51.5</v>
      </c>
      <c r="AJ41" s="70">
        <v>732.5</v>
      </c>
      <c r="AK41" s="70">
        <v>469</v>
      </c>
      <c r="AL41" s="70">
        <f t="shared" ref="AL41:AL46" si="35">AK41/AH41</f>
        <v>26.8</v>
      </c>
      <c r="AM41" s="94">
        <v>1396</v>
      </c>
      <c r="AN41" s="94"/>
      <c r="AO41" s="94">
        <v>16</v>
      </c>
      <c r="AP41" s="46">
        <f t="shared" ref="AP41:AP46" si="36">AO41/($AQ41+$AO41)</f>
        <v>0.91428571428571426</v>
      </c>
      <c r="AQ41" s="94">
        <v>1.5</v>
      </c>
      <c r="AR41" s="46">
        <f t="shared" ref="AR41:AR46" si="37">AQ41/($AQ41+$AO41)</f>
        <v>8.5714285714285715E-2</v>
      </c>
      <c r="AS41" s="94"/>
      <c r="AT41" s="94">
        <v>668.75</v>
      </c>
      <c r="AU41" s="46">
        <f t="shared" ref="AU41:AU46" si="38">AT41/$AJ41</f>
        <v>0.91296928327645055</v>
      </c>
      <c r="AV41" s="94">
        <v>63.75</v>
      </c>
      <c r="AW41" s="46">
        <f t="shared" ref="AW41:AW46" si="39">AV41/$AJ41</f>
        <v>8.7030716723549492E-2</v>
      </c>
      <c r="AX41" s="84"/>
    </row>
    <row r="42" spans="1:50" s="81" customFormat="1" x14ac:dyDescent="0.2">
      <c r="B42" s="81" t="s">
        <v>32</v>
      </c>
      <c r="D42" s="82">
        <f t="shared" si="29"/>
        <v>200</v>
      </c>
      <c r="E42" s="82">
        <v>132</v>
      </c>
      <c r="F42" s="82">
        <v>2</v>
      </c>
      <c r="G42" s="82">
        <v>27</v>
      </c>
      <c r="H42" s="82">
        <v>39</v>
      </c>
      <c r="I42" s="83"/>
      <c r="J42" s="82">
        <v>13</v>
      </c>
      <c r="K42" s="82">
        <v>2</v>
      </c>
      <c r="L42" s="82">
        <v>15</v>
      </c>
      <c r="M42" s="84">
        <v>19.779999999999994</v>
      </c>
      <c r="N42" s="82"/>
      <c r="O42" s="70">
        <f t="shared" si="30"/>
        <v>15.384615384615385</v>
      </c>
      <c r="P42" s="83"/>
      <c r="Q42" s="70">
        <v>78</v>
      </c>
      <c r="R42" s="70">
        <v>263</v>
      </c>
      <c r="S42" s="70">
        <v>1442</v>
      </c>
      <c r="T42" s="94">
        <v>4039</v>
      </c>
      <c r="U42" s="94">
        <f t="shared" si="31"/>
        <v>204.19615773508602</v>
      </c>
      <c r="V42" s="95"/>
      <c r="W42" s="70">
        <v>2607.5</v>
      </c>
      <c r="X42" s="70">
        <f t="shared" si="32"/>
        <v>173.83333333333334</v>
      </c>
      <c r="Y42" s="70">
        <v>1431.5</v>
      </c>
      <c r="Z42" s="70">
        <f t="shared" si="33"/>
        <v>299.47698744769912</v>
      </c>
      <c r="AA42" s="46">
        <f t="shared" si="34"/>
        <v>0.35441941074523398</v>
      </c>
      <c r="AB42" s="95"/>
      <c r="AC42" s="70">
        <v>2202</v>
      </c>
      <c r="AD42" s="70">
        <v>1332</v>
      </c>
      <c r="AE42" s="70">
        <v>505</v>
      </c>
      <c r="AF42" s="83"/>
      <c r="AG42" s="70">
        <v>17</v>
      </c>
      <c r="AH42" s="70">
        <v>61</v>
      </c>
      <c r="AI42" s="70">
        <v>168</v>
      </c>
      <c r="AJ42" s="70">
        <v>2304</v>
      </c>
      <c r="AK42" s="70">
        <v>1397</v>
      </c>
      <c r="AL42" s="70">
        <f t="shared" si="35"/>
        <v>22.901639344262296</v>
      </c>
      <c r="AM42" s="94">
        <v>3829</v>
      </c>
      <c r="AN42" s="94"/>
      <c r="AO42" s="94">
        <v>43.5</v>
      </c>
      <c r="AP42" s="46">
        <f t="shared" si="36"/>
        <v>0.71311475409836067</v>
      </c>
      <c r="AQ42" s="94">
        <v>17.5</v>
      </c>
      <c r="AR42" s="46">
        <f t="shared" si="37"/>
        <v>0.28688524590163933</v>
      </c>
      <c r="AS42" s="94"/>
      <c r="AT42" s="94">
        <v>1585.25</v>
      </c>
      <c r="AU42" s="46">
        <f t="shared" si="38"/>
        <v>0.68804253472222221</v>
      </c>
      <c r="AV42" s="94">
        <v>718.75</v>
      </c>
      <c r="AW42" s="46">
        <f t="shared" si="39"/>
        <v>0.31195746527777779</v>
      </c>
      <c r="AX42" s="84"/>
    </row>
    <row r="43" spans="1:50" s="81" customFormat="1" x14ac:dyDescent="0.2">
      <c r="B43" s="81" t="s">
        <v>33</v>
      </c>
      <c r="D43" s="82">
        <f t="shared" si="29"/>
        <v>704</v>
      </c>
      <c r="E43" s="82">
        <v>670</v>
      </c>
      <c r="F43" s="82">
        <v>12</v>
      </c>
      <c r="G43" s="82">
        <v>20</v>
      </c>
      <c r="H43" s="82">
        <v>2</v>
      </c>
      <c r="I43" s="83"/>
      <c r="J43" s="82">
        <v>19</v>
      </c>
      <c r="K43" s="82">
        <v>9</v>
      </c>
      <c r="L43" s="82">
        <v>8</v>
      </c>
      <c r="M43" s="96">
        <v>32.802400000000006</v>
      </c>
      <c r="N43" s="82"/>
      <c r="O43" s="70">
        <f t="shared" si="30"/>
        <v>37.05263157894737</v>
      </c>
      <c r="P43" s="83"/>
      <c r="Q43" s="70">
        <v>104.5</v>
      </c>
      <c r="R43" s="70">
        <v>236.5</v>
      </c>
      <c r="S43" s="70">
        <v>2681</v>
      </c>
      <c r="T43" s="94">
        <v>6444</v>
      </c>
      <c r="U43" s="94">
        <f t="shared" si="31"/>
        <v>196.44904031412332</v>
      </c>
      <c r="V43" s="95"/>
      <c r="W43" s="70">
        <v>6012</v>
      </c>
      <c r="X43" s="70">
        <f t="shared" si="32"/>
        <v>214.71428571428572</v>
      </c>
      <c r="Y43" s="70">
        <v>432</v>
      </c>
      <c r="Z43" s="70">
        <f t="shared" si="33"/>
        <v>89.955022488755517</v>
      </c>
      <c r="AA43" s="46">
        <f t="shared" si="34"/>
        <v>6.7039106145251395E-2</v>
      </c>
      <c r="AB43" s="95"/>
      <c r="AC43" s="70">
        <v>2796</v>
      </c>
      <c r="AD43" s="70">
        <v>3398</v>
      </c>
      <c r="AE43" s="70">
        <v>250</v>
      </c>
      <c r="AF43" s="83"/>
      <c r="AG43" s="70">
        <v>13.5</v>
      </c>
      <c r="AH43" s="70">
        <v>91</v>
      </c>
      <c r="AI43" s="70">
        <v>194</v>
      </c>
      <c r="AJ43" s="70">
        <v>3447.55</v>
      </c>
      <c r="AK43" s="70">
        <v>2619</v>
      </c>
      <c r="AL43" s="70">
        <f t="shared" si="35"/>
        <v>28.780219780219781</v>
      </c>
      <c r="AM43" s="94">
        <v>6291</v>
      </c>
      <c r="AN43" s="94"/>
      <c r="AO43" s="94">
        <v>63</v>
      </c>
      <c r="AP43" s="46">
        <f t="shared" si="36"/>
        <v>0.69230769230769229</v>
      </c>
      <c r="AQ43" s="94">
        <v>28</v>
      </c>
      <c r="AR43" s="46">
        <f t="shared" si="37"/>
        <v>0.30769230769230771</v>
      </c>
      <c r="AS43" s="94"/>
      <c r="AT43" s="94">
        <v>2555.0500000000002</v>
      </c>
      <c r="AU43" s="46">
        <f t="shared" si="38"/>
        <v>0.74112050586648492</v>
      </c>
      <c r="AV43" s="94">
        <v>892.5</v>
      </c>
      <c r="AW43" s="46">
        <f t="shared" si="39"/>
        <v>0.25887949413351508</v>
      </c>
      <c r="AX43" s="84"/>
    </row>
    <row r="44" spans="1:50" s="81" customFormat="1" x14ac:dyDescent="0.2">
      <c r="B44" s="97" t="s">
        <v>34</v>
      </c>
      <c r="C44" s="97"/>
      <c r="D44" s="98">
        <f t="shared" si="29"/>
        <v>987</v>
      </c>
      <c r="E44" s="98">
        <v>909</v>
      </c>
      <c r="F44" s="98">
        <v>19</v>
      </c>
      <c r="G44" s="98">
        <v>35</v>
      </c>
      <c r="H44" s="98">
        <v>24</v>
      </c>
      <c r="I44" s="99"/>
      <c r="J44" s="98">
        <v>14</v>
      </c>
      <c r="K44" s="98">
        <v>7</v>
      </c>
      <c r="L44" s="98">
        <v>45</v>
      </c>
      <c r="M44" s="84">
        <v>28.697600000000012</v>
      </c>
      <c r="N44" s="98"/>
      <c r="O44" s="100">
        <f t="shared" si="30"/>
        <v>70.5</v>
      </c>
      <c r="P44" s="99"/>
      <c r="Q44" s="100">
        <v>267</v>
      </c>
      <c r="R44" s="100">
        <v>625.5</v>
      </c>
      <c r="S44" s="100">
        <v>4152</v>
      </c>
      <c r="T44" s="101">
        <v>6688.5</v>
      </c>
      <c r="U44" s="101">
        <f t="shared" si="31"/>
        <v>233.06827051739509</v>
      </c>
      <c r="V44" s="102"/>
      <c r="W44" s="100">
        <v>4356</v>
      </c>
      <c r="X44" s="100">
        <f t="shared" si="32"/>
        <v>207.42857142857142</v>
      </c>
      <c r="Y44" s="100">
        <v>2332.5</v>
      </c>
      <c r="Z44" s="100">
        <f t="shared" si="33"/>
        <v>303.01652463105336</v>
      </c>
      <c r="AA44" s="55">
        <f t="shared" si="34"/>
        <v>0.3487328997533079</v>
      </c>
      <c r="AB44" s="102"/>
      <c r="AC44" s="100">
        <v>2043.5</v>
      </c>
      <c r="AD44" s="100">
        <v>4118</v>
      </c>
      <c r="AE44" s="100">
        <v>527</v>
      </c>
      <c r="AF44" s="99"/>
      <c r="AG44" s="100">
        <v>105.5</v>
      </c>
      <c r="AH44" s="100">
        <v>161.5</v>
      </c>
      <c r="AI44" s="100">
        <v>229</v>
      </c>
      <c r="AJ44" s="100">
        <v>4348.5</v>
      </c>
      <c r="AK44" s="100">
        <v>3461</v>
      </c>
      <c r="AL44" s="100">
        <f t="shared" si="35"/>
        <v>21.430340557275542</v>
      </c>
      <c r="AM44" s="101">
        <v>5360.5</v>
      </c>
      <c r="AN44" s="101"/>
      <c r="AO44" s="101">
        <v>106</v>
      </c>
      <c r="AP44" s="55">
        <f t="shared" si="36"/>
        <v>0.65634674922600622</v>
      </c>
      <c r="AQ44" s="101">
        <v>55.5</v>
      </c>
      <c r="AR44" s="55">
        <f t="shared" si="37"/>
        <v>0.34365325077399383</v>
      </c>
      <c r="AS44" s="101"/>
      <c r="AT44" s="101">
        <v>3243</v>
      </c>
      <c r="AU44" s="55">
        <f t="shared" si="38"/>
        <v>0.74577440496723013</v>
      </c>
      <c r="AV44" s="101">
        <v>1105.5</v>
      </c>
      <c r="AW44" s="55">
        <f t="shared" si="39"/>
        <v>0.25422559503276992</v>
      </c>
      <c r="AX44" s="84"/>
    </row>
    <row r="45" spans="1:50" s="81" customFormat="1" x14ac:dyDescent="0.2">
      <c r="B45" s="81" t="s">
        <v>39</v>
      </c>
      <c r="D45" s="82">
        <f t="shared" si="29"/>
        <v>102</v>
      </c>
      <c r="E45" s="82">
        <v>56</v>
      </c>
      <c r="F45" s="82">
        <v>1</v>
      </c>
      <c r="G45" s="82">
        <v>17</v>
      </c>
      <c r="H45" s="82">
        <v>28</v>
      </c>
      <c r="I45" s="83"/>
      <c r="J45" s="82">
        <v>5</v>
      </c>
      <c r="K45" s="82">
        <v>2</v>
      </c>
      <c r="L45" s="82">
        <v>12</v>
      </c>
      <c r="M45" s="84">
        <v>10.250000000000002</v>
      </c>
      <c r="N45" s="82"/>
      <c r="O45" s="70">
        <f t="shared" si="30"/>
        <v>20.399999999999999</v>
      </c>
      <c r="P45" s="83"/>
      <c r="Q45" s="70">
        <v>52</v>
      </c>
      <c r="R45" s="70">
        <v>127</v>
      </c>
      <c r="S45" s="70">
        <v>479</v>
      </c>
      <c r="T45" s="94">
        <v>1216</v>
      </c>
      <c r="U45" s="94">
        <f t="shared" si="31"/>
        <v>118.63414634146339</v>
      </c>
      <c r="V45" s="95"/>
      <c r="W45" s="70">
        <v>909</v>
      </c>
      <c r="X45" s="70">
        <f t="shared" si="32"/>
        <v>129.85714285714286</v>
      </c>
      <c r="Y45" s="70">
        <v>307</v>
      </c>
      <c r="Z45" s="70">
        <f t="shared" si="33"/>
        <v>94.46153846153841</v>
      </c>
      <c r="AA45" s="46">
        <f t="shared" si="34"/>
        <v>0.25246710526315791</v>
      </c>
      <c r="AB45" s="95"/>
      <c r="AC45" s="70">
        <v>405</v>
      </c>
      <c r="AD45" s="70">
        <v>510</v>
      </c>
      <c r="AE45" s="70">
        <v>301</v>
      </c>
      <c r="AF45" s="83"/>
      <c r="AG45" s="70">
        <v>11.5</v>
      </c>
      <c r="AH45" s="70">
        <v>40.5</v>
      </c>
      <c r="AI45" s="70">
        <v>89.5</v>
      </c>
      <c r="AJ45" s="70">
        <v>1392.3</v>
      </c>
      <c r="AK45" s="70">
        <v>452</v>
      </c>
      <c r="AL45" s="70">
        <f t="shared" si="35"/>
        <v>11.160493827160494</v>
      </c>
      <c r="AM45" s="94">
        <v>1126</v>
      </c>
      <c r="AN45" s="94"/>
      <c r="AO45" s="94">
        <v>26.5</v>
      </c>
      <c r="AP45" s="46">
        <f t="shared" si="36"/>
        <v>0.65432098765432101</v>
      </c>
      <c r="AQ45" s="94">
        <v>14</v>
      </c>
      <c r="AR45" s="46">
        <f t="shared" si="37"/>
        <v>0.34567901234567899</v>
      </c>
      <c r="AS45" s="94"/>
      <c r="AT45" s="94">
        <v>938.8</v>
      </c>
      <c r="AU45" s="46">
        <f t="shared" si="38"/>
        <v>0.67427996839761539</v>
      </c>
      <c r="AV45" s="94">
        <v>453.5</v>
      </c>
      <c r="AW45" s="46">
        <f t="shared" si="39"/>
        <v>0.32572003160238455</v>
      </c>
      <c r="AX45" s="84"/>
    </row>
    <row r="46" spans="1:50" s="81" customFormat="1" x14ac:dyDescent="0.2">
      <c r="B46" s="81" t="s">
        <v>35</v>
      </c>
      <c r="D46" s="82">
        <f t="shared" si="29"/>
        <v>445</v>
      </c>
      <c r="E46" s="82">
        <v>398</v>
      </c>
      <c r="F46" s="82">
        <v>3</v>
      </c>
      <c r="G46" s="82">
        <v>14</v>
      </c>
      <c r="H46" s="82">
        <v>30</v>
      </c>
      <c r="I46" s="83"/>
      <c r="J46" s="82">
        <v>9</v>
      </c>
      <c r="K46" s="82">
        <v>2</v>
      </c>
      <c r="L46" s="82">
        <v>4</v>
      </c>
      <c r="M46" s="84">
        <v>12.540000000000001</v>
      </c>
      <c r="N46" s="82"/>
      <c r="O46" s="70">
        <f t="shared" si="30"/>
        <v>49.444444444444443</v>
      </c>
      <c r="P46" s="83"/>
      <c r="Q46" s="70">
        <v>52</v>
      </c>
      <c r="R46" s="70">
        <v>153</v>
      </c>
      <c r="S46" s="70">
        <v>1036</v>
      </c>
      <c r="T46" s="94">
        <v>3029</v>
      </c>
      <c r="U46" s="94">
        <f t="shared" si="31"/>
        <v>241.54704944178627</v>
      </c>
      <c r="V46" s="95"/>
      <c r="W46" s="70">
        <v>2624</v>
      </c>
      <c r="X46" s="70">
        <f t="shared" si="32"/>
        <v>238.54545454545453</v>
      </c>
      <c r="Y46" s="70">
        <v>405</v>
      </c>
      <c r="Z46" s="70">
        <f t="shared" si="33"/>
        <v>262.9870129870128</v>
      </c>
      <c r="AA46" s="46">
        <f t="shared" si="34"/>
        <v>0.13370749422251568</v>
      </c>
      <c r="AB46" s="95"/>
      <c r="AC46" s="70">
        <v>918</v>
      </c>
      <c r="AD46" s="70">
        <v>1784</v>
      </c>
      <c r="AE46" s="70">
        <v>327</v>
      </c>
      <c r="AF46" s="83"/>
      <c r="AG46" s="70">
        <v>10.5</v>
      </c>
      <c r="AH46" s="70">
        <v>41.5</v>
      </c>
      <c r="AI46" s="70">
        <v>118.5</v>
      </c>
      <c r="AJ46" s="70">
        <v>1735</v>
      </c>
      <c r="AK46" s="70">
        <v>921</v>
      </c>
      <c r="AL46" s="70">
        <f t="shared" si="35"/>
        <v>22.192771084337348</v>
      </c>
      <c r="AM46" s="94">
        <v>2629</v>
      </c>
      <c r="AN46" s="94"/>
      <c r="AO46" s="94">
        <v>36.5</v>
      </c>
      <c r="AP46" s="46">
        <f t="shared" si="36"/>
        <v>0.87951807228915657</v>
      </c>
      <c r="AQ46" s="94">
        <v>5</v>
      </c>
      <c r="AR46" s="46">
        <f t="shared" si="37"/>
        <v>0.12048192771084337</v>
      </c>
      <c r="AS46" s="94"/>
      <c r="AT46" s="94">
        <v>1512.5</v>
      </c>
      <c r="AU46" s="46">
        <f t="shared" si="38"/>
        <v>0.87175792507204608</v>
      </c>
      <c r="AV46" s="94">
        <v>222.5</v>
      </c>
      <c r="AW46" s="46">
        <f t="shared" si="39"/>
        <v>0.12824207492795389</v>
      </c>
      <c r="AX46" s="84"/>
    </row>
    <row r="47" spans="1:50" s="81" customFormat="1" x14ac:dyDescent="0.2">
      <c r="B47" s="81" t="s">
        <v>173</v>
      </c>
      <c r="D47" s="82">
        <f t="shared" si="29"/>
        <v>7</v>
      </c>
      <c r="E47" s="82">
        <v>5</v>
      </c>
      <c r="F47" s="82">
        <v>2</v>
      </c>
      <c r="G47" s="82"/>
      <c r="H47" s="82"/>
      <c r="I47" s="83"/>
      <c r="J47" s="82"/>
      <c r="K47" s="82"/>
      <c r="L47" s="82"/>
      <c r="M47" s="84"/>
      <c r="N47" s="82"/>
      <c r="O47" s="103"/>
      <c r="P47" s="83"/>
      <c r="Q47" s="70"/>
      <c r="R47" s="70"/>
      <c r="S47" s="70"/>
      <c r="T47" s="94"/>
      <c r="U47" s="94"/>
      <c r="V47" s="95"/>
      <c r="W47" s="70"/>
      <c r="X47" s="70"/>
      <c r="Y47" s="70"/>
      <c r="Z47" s="70"/>
      <c r="AA47" s="46"/>
      <c r="AB47" s="95"/>
      <c r="AC47" s="70"/>
      <c r="AD47" s="70"/>
      <c r="AE47" s="70"/>
      <c r="AF47" s="83"/>
      <c r="AG47" s="70"/>
      <c r="AH47" s="70"/>
      <c r="AI47" s="70"/>
      <c r="AJ47" s="70"/>
      <c r="AK47" s="70"/>
      <c r="AL47" s="70"/>
      <c r="AM47" s="94"/>
      <c r="AN47" s="94"/>
      <c r="AO47" s="94"/>
      <c r="AP47" s="46"/>
      <c r="AQ47" s="94"/>
      <c r="AR47" s="46"/>
      <c r="AS47" s="94"/>
      <c r="AT47" s="94"/>
      <c r="AU47" s="46"/>
      <c r="AV47" s="94"/>
      <c r="AW47" s="46"/>
      <c r="AX47" s="84"/>
    </row>
    <row r="48" spans="1:50" s="81" customFormat="1" x14ac:dyDescent="0.2">
      <c r="D48" s="82"/>
      <c r="E48" s="82"/>
      <c r="F48" s="82"/>
      <c r="G48" s="82"/>
      <c r="H48" s="82"/>
      <c r="I48" s="83"/>
      <c r="J48" s="82"/>
      <c r="K48" s="82"/>
      <c r="L48" s="82"/>
      <c r="M48" s="84"/>
      <c r="N48" s="82"/>
      <c r="O48" s="103"/>
      <c r="P48" s="83"/>
      <c r="Q48" s="70"/>
      <c r="R48" s="103"/>
      <c r="S48" s="70"/>
      <c r="T48" s="94"/>
      <c r="U48" s="94"/>
      <c r="V48" s="95"/>
      <c r="W48" s="103"/>
      <c r="X48" s="103"/>
      <c r="Y48" s="103"/>
      <c r="Z48" s="103"/>
      <c r="AA48" s="103"/>
      <c r="AB48" s="95"/>
      <c r="AC48" s="70"/>
      <c r="AD48" s="70"/>
      <c r="AE48" s="70"/>
      <c r="AF48" s="83"/>
      <c r="AG48" s="70"/>
      <c r="AH48" s="70"/>
      <c r="AI48" s="70"/>
      <c r="AJ48" s="70"/>
      <c r="AK48" s="70"/>
      <c r="AL48" s="103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84"/>
    </row>
    <row r="49" spans="2:50" x14ac:dyDescent="0.2">
      <c r="B49" s="22" t="s">
        <v>28</v>
      </c>
      <c r="C49" s="23"/>
      <c r="D49" s="24">
        <f>SUM(E49:H49)</f>
        <v>2677</v>
      </c>
      <c r="E49" s="24">
        <f>SUM(E41:E48)</f>
        <v>2367</v>
      </c>
      <c r="F49" s="24">
        <f>SUM(F41:F48)</f>
        <v>41</v>
      </c>
      <c r="G49" s="24">
        <f>SUM(G41:G48)</f>
        <v>136</v>
      </c>
      <c r="H49" s="24">
        <f>SUM(H41:H48)</f>
        <v>133</v>
      </c>
      <c r="I49" s="25"/>
      <c r="J49" s="24">
        <f>SUM(J41:J48)</f>
        <v>65</v>
      </c>
      <c r="K49" s="24">
        <f t="shared" ref="K49:M49" si="40">SUM(K41:K48)</f>
        <v>26</v>
      </c>
      <c r="L49" s="24">
        <f>SUM(L41:L48)-3</f>
        <v>82</v>
      </c>
      <c r="M49" s="26">
        <f t="shared" si="40"/>
        <v>114.02000000000001</v>
      </c>
      <c r="N49" s="24"/>
      <c r="O49" s="28">
        <f>D49/J49</f>
        <v>41.184615384615384</v>
      </c>
      <c r="P49" s="25"/>
      <c r="Q49" s="28">
        <f>SUM(Q40:Q48)</f>
        <v>583.5</v>
      </c>
      <c r="R49" s="28">
        <f>SUM(R40:R48)</f>
        <v>1488</v>
      </c>
      <c r="S49" s="29">
        <f>SUM(S40:S48)</f>
        <v>10358</v>
      </c>
      <c r="T49" s="29">
        <f>SUM(T40:T48)</f>
        <v>22996.5</v>
      </c>
      <c r="U49" s="29">
        <f>T49/M49</f>
        <v>201.68830029819327</v>
      </c>
      <c r="V49" s="45"/>
      <c r="W49" s="29">
        <f>SUM(W40:W48)</f>
        <v>17941.5</v>
      </c>
      <c r="X49" s="28">
        <f>IF(J49+K49&gt;0,W49/(J49+K49),NA())</f>
        <v>197.15934065934067</v>
      </c>
      <c r="Y49" s="29">
        <f>SUM(Y40:Y48)</f>
        <v>5055</v>
      </c>
      <c r="Z49" s="28">
        <f>Y49/(M49-K49-J49)</f>
        <v>219.59165942658549</v>
      </c>
      <c r="AA49" s="47">
        <f>Y49/($W49+$Y49)</f>
        <v>0.21981605896549475</v>
      </c>
      <c r="AB49" s="45"/>
      <c r="AC49" s="31">
        <f>SUM(AC40:AC48)</f>
        <v>8688.5</v>
      </c>
      <c r="AD49" s="31">
        <f>SUM(AD40:AD48)</f>
        <v>12096</v>
      </c>
      <c r="AE49" s="23">
        <f>SUM(AE40:AE48)</f>
        <v>2212</v>
      </c>
      <c r="AF49" s="25"/>
      <c r="AG49" s="28">
        <f>SUM(AG40:AG48)</f>
        <v>170.5</v>
      </c>
      <c r="AH49" s="28">
        <f>SUM(AH40:AH48)</f>
        <v>413</v>
      </c>
      <c r="AI49" s="28">
        <f>SUM(AI40:AI48)</f>
        <v>850.5</v>
      </c>
      <c r="AJ49" s="30">
        <f>SUM(AJ40:AJ48)</f>
        <v>13959.849999999999</v>
      </c>
      <c r="AK49" s="29">
        <f>SUM(AK40:AK48)</f>
        <v>9319</v>
      </c>
      <c r="AL49" s="24">
        <f>AK49/AH49</f>
        <v>22.564164648910413</v>
      </c>
      <c r="AM49" s="29">
        <f>SUM(AM40:AM48)</f>
        <v>20631.5</v>
      </c>
      <c r="AN49" s="29"/>
      <c r="AO49" s="29">
        <f>SUM(AO40:AO48)</f>
        <v>291.5</v>
      </c>
      <c r="AP49" s="47">
        <f>AO49/($AQ49+$AO49)</f>
        <v>0.70581113801452788</v>
      </c>
      <c r="AQ49" s="29">
        <f>SUM(AQ40:AQ48)</f>
        <v>121.5</v>
      </c>
      <c r="AR49" s="47">
        <f>AQ49/($AQ49+$AO49)</f>
        <v>0.29418886198547217</v>
      </c>
      <c r="AS49" s="29"/>
      <c r="AT49" s="29">
        <f>SUM(AT40:AT48)</f>
        <v>10503.35</v>
      </c>
      <c r="AU49" s="47">
        <f>AT49/$AJ49</f>
        <v>0.75239705297693038</v>
      </c>
      <c r="AV49" s="29">
        <f>SUM(AV40:AV48)</f>
        <v>3456.5</v>
      </c>
      <c r="AW49" s="47">
        <f>AV49/$AJ49</f>
        <v>0.24760294702306976</v>
      </c>
      <c r="AX49" s="26"/>
    </row>
    <row r="50" spans="2:50" s="81" customFormat="1" x14ac:dyDescent="0.2">
      <c r="D50" s="82"/>
      <c r="E50" s="82"/>
      <c r="F50" s="82"/>
      <c r="G50" s="82"/>
      <c r="H50" s="82"/>
      <c r="I50" s="83"/>
      <c r="M50" s="84"/>
      <c r="N50" s="82"/>
      <c r="O50" s="103"/>
      <c r="P50" s="83"/>
      <c r="R50" s="103"/>
      <c r="V50" s="85"/>
      <c r="AB50" s="85"/>
      <c r="AF50" s="83"/>
      <c r="AX50" s="84"/>
    </row>
    <row r="51" spans="2:50" s="81" customFormat="1" x14ac:dyDescent="0.2">
      <c r="B51" s="81" t="s">
        <v>159</v>
      </c>
      <c r="D51" s="82">
        <f>SUM(E51:H51)</f>
        <v>172</v>
      </c>
      <c r="E51" s="82">
        <v>172</v>
      </c>
      <c r="F51" s="82"/>
      <c r="G51" s="82"/>
      <c r="H51" s="82"/>
      <c r="I51" s="83"/>
      <c r="L51" s="81">
        <v>58</v>
      </c>
      <c r="M51" s="84">
        <v>24.899999999999956</v>
      </c>
      <c r="N51" s="82"/>
      <c r="O51" s="103" t="e">
        <f>IF(J51&gt;0,D51/J51,NA())</f>
        <v>#N/A</v>
      </c>
      <c r="P51" s="83"/>
      <c r="Q51" s="70">
        <v>71</v>
      </c>
      <c r="R51" s="70">
        <v>77</v>
      </c>
      <c r="S51" s="70">
        <v>1489</v>
      </c>
      <c r="T51" s="94">
        <v>1617</v>
      </c>
      <c r="U51" s="94">
        <f>T51/M51</f>
        <v>64.939759036144693</v>
      </c>
      <c r="V51" s="95"/>
      <c r="W51" s="70"/>
      <c r="X51" s="70"/>
      <c r="Y51" s="70">
        <v>1617</v>
      </c>
      <c r="Z51" s="70">
        <f>Y51/(M51-K51-J51)</f>
        <v>64.939759036144693</v>
      </c>
      <c r="AA51" s="46"/>
      <c r="AB51" s="95"/>
      <c r="AC51" s="70">
        <v>1425</v>
      </c>
      <c r="AD51" s="70">
        <v>192</v>
      </c>
      <c r="AE51" s="70"/>
      <c r="AF51" s="83"/>
      <c r="AG51" s="70">
        <v>3</v>
      </c>
      <c r="AH51" s="70">
        <v>68</v>
      </c>
      <c r="AI51" s="70">
        <v>68</v>
      </c>
      <c r="AJ51" s="70">
        <v>1020</v>
      </c>
      <c r="AK51" s="70">
        <v>1425</v>
      </c>
      <c r="AL51" s="70">
        <f t="shared" ref="AL51:AL52" si="41">AK51/AH51</f>
        <v>20.955882352941178</v>
      </c>
      <c r="AM51" s="94">
        <v>1425</v>
      </c>
      <c r="AN51" s="94"/>
      <c r="AO51" s="94"/>
      <c r="AP51" s="46"/>
      <c r="AQ51" s="94">
        <v>68</v>
      </c>
      <c r="AR51" s="46"/>
      <c r="AS51" s="94"/>
      <c r="AT51" s="94"/>
      <c r="AU51" s="46"/>
      <c r="AV51" s="94">
        <v>1020</v>
      </c>
      <c r="AW51" s="46"/>
      <c r="AX51" s="84"/>
    </row>
    <row r="52" spans="2:50" s="81" customFormat="1" x14ac:dyDescent="0.2">
      <c r="B52" s="81" t="s">
        <v>36</v>
      </c>
      <c r="D52" s="82">
        <f>SUM(E52:H52)</f>
        <v>40</v>
      </c>
      <c r="E52" s="82"/>
      <c r="F52" s="82">
        <v>13</v>
      </c>
      <c r="G52" s="82">
        <v>4</v>
      </c>
      <c r="H52" s="82">
        <v>23</v>
      </c>
      <c r="I52" s="83"/>
      <c r="K52" s="81">
        <v>1</v>
      </c>
      <c r="L52" s="81">
        <v>21</v>
      </c>
      <c r="M52" s="84">
        <v>7.1679999999999984</v>
      </c>
      <c r="N52" s="82"/>
      <c r="O52" s="103" t="e">
        <v>#N/A</v>
      </c>
      <c r="P52" s="83"/>
      <c r="Q52" s="70">
        <v>39</v>
      </c>
      <c r="R52" s="70">
        <v>80</v>
      </c>
      <c r="S52" s="70">
        <v>851</v>
      </c>
      <c r="T52" s="94">
        <v>1525</v>
      </c>
      <c r="U52" s="94">
        <v>164.83235218837984</v>
      </c>
      <c r="V52" s="95"/>
      <c r="W52" s="70">
        <v>466</v>
      </c>
      <c r="X52" s="70">
        <f t="shared" ref="X52" si="42">IF(J52+K52&gt;0,W52/(J52+K52),NA())</f>
        <v>466</v>
      </c>
      <c r="Y52" s="70">
        <v>1059</v>
      </c>
      <c r="Z52" s="70">
        <f>Y52/(M52-K52-J52)</f>
        <v>171.69260700389108</v>
      </c>
      <c r="AA52" s="46"/>
      <c r="AB52" s="95"/>
      <c r="AC52" s="70">
        <v>1332</v>
      </c>
      <c r="AD52" s="70">
        <v>193</v>
      </c>
      <c r="AE52" s="70"/>
      <c r="AF52" s="83"/>
      <c r="AG52" s="70">
        <v>10</v>
      </c>
      <c r="AH52" s="70">
        <v>29</v>
      </c>
      <c r="AI52" s="70">
        <v>45</v>
      </c>
      <c r="AJ52" s="70">
        <v>997.5</v>
      </c>
      <c r="AK52" s="70">
        <v>825</v>
      </c>
      <c r="AL52" s="70">
        <f t="shared" si="41"/>
        <v>28.448275862068964</v>
      </c>
      <c r="AM52" s="94">
        <v>1451</v>
      </c>
      <c r="AN52" s="94"/>
      <c r="AO52" s="94">
        <v>8</v>
      </c>
      <c r="AP52" s="46"/>
      <c r="AQ52" s="94">
        <v>21</v>
      </c>
      <c r="AR52" s="46"/>
      <c r="AS52" s="94"/>
      <c r="AT52" s="94">
        <v>232.5</v>
      </c>
      <c r="AU52" s="46"/>
      <c r="AV52" s="94">
        <v>765</v>
      </c>
      <c r="AW52" s="46"/>
      <c r="AX52" s="84"/>
    </row>
    <row r="53" spans="2:50" s="106" customFormat="1" ht="12" x14ac:dyDescent="0.2">
      <c r="D53" s="107"/>
      <c r="E53" s="107"/>
      <c r="F53" s="107"/>
      <c r="G53" s="107"/>
      <c r="H53" s="107"/>
      <c r="I53" s="108"/>
      <c r="M53" s="109"/>
      <c r="N53" s="109"/>
      <c r="O53" s="110"/>
      <c r="P53" s="108"/>
      <c r="Q53" s="111"/>
      <c r="R53" s="110"/>
      <c r="S53" s="111"/>
      <c r="T53" s="112"/>
      <c r="U53" s="112"/>
      <c r="V53" s="113"/>
      <c r="W53" s="110"/>
      <c r="X53" s="110"/>
      <c r="Y53" s="110"/>
      <c r="Z53" s="110"/>
      <c r="AA53" s="110"/>
      <c r="AB53" s="113"/>
      <c r="AC53" s="111"/>
      <c r="AD53" s="111"/>
      <c r="AE53" s="111"/>
      <c r="AF53" s="108"/>
      <c r="AG53" s="111"/>
      <c r="AH53" s="111"/>
      <c r="AI53" s="111"/>
      <c r="AJ53" s="111"/>
      <c r="AK53" s="111"/>
      <c r="AL53" s="110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09"/>
    </row>
    <row r="54" spans="2:50" x14ac:dyDescent="0.2">
      <c r="B54" s="22" t="s">
        <v>37</v>
      </c>
      <c r="C54" s="23"/>
      <c r="D54" s="24">
        <f>SUM(E54:H54)</f>
        <v>6778</v>
      </c>
      <c r="E54" s="24">
        <f>E30+E38+E49+E51+E52</f>
        <v>5945</v>
      </c>
      <c r="F54" s="24">
        <f>F30+F38+F49+F51+F52</f>
        <v>136</v>
      </c>
      <c r="G54" s="24">
        <f>G30+G38+G49+G51+G52</f>
        <v>236</v>
      </c>
      <c r="H54" s="24">
        <f>H30+H38+H49+H51+H52</f>
        <v>461</v>
      </c>
      <c r="I54" s="25"/>
      <c r="J54" s="38">
        <f>SUM(J30,J38,J49:J53)</f>
        <v>260</v>
      </c>
      <c r="K54" s="38">
        <f>SUM(K30,K38,K49:K53)</f>
        <v>69</v>
      </c>
      <c r="L54" s="38">
        <f>SUM(L30,L38,L49:L53)-41</f>
        <v>306</v>
      </c>
      <c r="M54" s="26">
        <f>SUM(M30,M38,M49:M53)</f>
        <v>463.87180000000001</v>
      </c>
      <c r="N54" s="24"/>
      <c r="O54" s="28">
        <f>D54/J54</f>
        <v>26.069230769230771</v>
      </c>
      <c r="P54" s="25"/>
      <c r="Q54" s="28">
        <f>SUM(Q30,Q38,Q49:Q52)</f>
        <v>2010.4999</v>
      </c>
      <c r="R54" s="28">
        <f>SUM(R30,R38,R49:R52)</f>
        <v>5134.7447212454208</v>
      </c>
      <c r="S54" s="29">
        <f>SUM(S30,S38,S49:S52)</f>
        <v>38365.987800000003</v>
      </c>
      <c r="T54" s="29">
        <f>SUM(T30,T38,T49:T52)</f>
        <v>93589.945800000001</v>
      </c>
      <c r="U54" s="29">
        <f>T54/M54</f>
        <v>201.75821379958859</v>
      </c>
      <c r="V54" s="45"/>
      <c r="W54" s="29">
        <f>SUM(W30,W38,W49:W52)</f>
        <v>64435.6302</v>
      </c>
      <c r="X54" s="28">
        <f>IF(J54+K54&gt;0,W54/(J54+K54),NA())</f>
        <v>195.85297933130698</v>
      </c>
      <c r="Y54" s="29">
        <f>SUM(Y30,Y38,Y49:Y52)</f>
        <v>29154.315600000002</v>
      </c>
      <c r="Z54" s="28">
        <f>Y54/(M54-K54-J54)</f>
        <v>216.16316828276928</v>
      </c>
      <c r="AA54" s="47">
        <f>Y54/($W54+$Y54)</f>
        <v>0.31151119226313306</v>
      </c>
      <c r="AB54" s="45"/>
      <c r="AC54" s="31">
        <f>SUM(AC30,AC38,AC49:AC52)</f>
        <v>54891.446800000005</v>
      </c>
      <c r="AD54" s="31">
        <f>SUM(AD30,AD38,AD49:AD52)</f>
        <v>33858.498999999996</v>
      </c>
      <c r="AE54" s="28">
        <f>SUM(AE30,AE38,AE49:AE52)</f>
        <v>4840</v>
      </c>
      <c r="AF54" s="25"/>
      <c r="AG54" s="28">
        <f>SUM(AG30,AG38,AG49:AG52)</f>
        <v>513.24990000000003</v>
      </c>
      <c r="AH54" s="28">
        <f>SUM(AH30,AH38,AH49:AH52)</f>
        <v>1497.25</v>
      </c>
      <c r="AI54" s="28">
        <f>SUM(AI30,AI38,AI49:AI52)</f>
        <v>3460.4993999999997</v>
      </c>
      <c r="AJ54" s="30">
        <f>SUM(AJ30,AJ38,AJ49:AJ52)</f>
        <v>57326.542166666666</v>
      </c>
      <c r="AK54" s="29">
        <f>SUM(AK30,AK38,AK49:AK52)</f>
        <v>35792.988799999999</v>
      </c>
      <c r="AL54" s="24">
        <f>AK54/AH54</f>
        <v>23.905819869761228</v>
      </c>
      <c r="AM54" s="29">
        <f>SUM(AM30,AM38,AM49:AM52)</f>
        <v>88501.946800000005</v>
      </c>
      <c r="AN54" s="29"/>
      <c r="AO54" s="29">
        <f>SUM(AO30,AO38,AO49:AO52)</f>
        <v>990.58333333333337</v>
      </c>
      <c r="AP54" s="47">
        <f>AO54/($AQ54+$AO54)</f>
        <v>0.66160182556909897</v>
      </c>
      <c r="AQ54" s="29">
        <f>SUM(AQ30,AQ38,AQ49:AQ52)</f>
        <v>506.66666666666663</v>
      </c>
      <c r="AR54" s="47">
        <f>AQ54/($AQ54+$AO54)</f>
        <v>0.33839817443090109</v>
      </c>
      <c r="AS54" s="29"/>
      <c r="AT54" s="29">
        <f>SUM(AT30,AT38,AT49:AT52)</f>
        <v>39785.458666666666</v>
      </c>
      <c r="AU54" s="47">
        <f>AT54/$AJ54</f>
        <v>0.69401462504048406</v>
      </c>
      <c r="AV54" s="29">
        <f>SUM(AV30,AV38,AV49:AV52)</f>
        <v>17541.083500000001</v>
      </c>
      <c r="AW54" s="47">
        <f>AV54/$AJ54</f>
        <v>0.30598537495951594</v>
      </c>
      <c r="AX54" s="26"/>
    </row>
    <row r="55" spans="2:50" s="14" customFormat="1" ht="12" x14ac:dyDescent="0.2">
      <c r="D55" s="32"/>
      <c r="E55" s="32"/>
      <c r="F55" s="32"/>
      <c r="G55" s="32"/>
      <c r="H55" s="32"/>
      <c r="I55" s="33"/>
      <c r="P55" s="33"/>
      <c r="V55" s="64"/>
      <c r="AB55" s="64"/>
      <c r="AF55" s="33"/>
    </row>
    <row r="56" spans="2:50" s="14" customFormat="1" ht="12" x14ac:dyDescent="0.2">
      <c r="D56" s="65" t="s">
        <v>127</v>
      </c>
      <c r="E56" s="32" t="s">
        <v>178</v>
      </c>
      <c r="F56" s="32"/>
      <c r="G56" s="32"/>
      <c r="H56" s="32"/>
      <c r="I56" s="32"/>
      <c r="P56" s="32"/>
      <c r="AF56" s="32"/>
    </row>
  </sheetData>
  <sortState xmlns:xlrd2="http://schemas.microsoft.com/office/spreadsheetml/2017/richdata2" ref="A6:AY24">
    <sortCondition ref="B6:B24"/>
  </sortState>
  <printOptions gridLines="1"/>
  <pageMargins left="0.25" right="0.25" top="0.75" bottom="0.75" header="0.3" footer="0.3"/>
  <pageSetup scale="60" orientation="landscape" r:id="rId1"/>
  <headerFooter alignWithMargins="0">
    <oddHeader>&amp;C&amp;"Arial,Bold"&amp;11FACULTY INSTRUCTIONAL WORKLOAD SUMMARY by SCHOOL and  DEPARTMENT</oddHeader>
    <oddFooter>&amp;L&amp;8&amp;Pof&amp;N&amp;R&amp;8&amp;D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3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40625" defaultRowHeight="12.75" x14ac:dyDescent="0.2"/>
  <cols>
    <col min="1" max="1" width="2.85546875" style="1" customWidth="1"/>
    <col min="2" max="2" width="24.85546875" style="1" customWidth="1"/>
    <col min="3" max="3" width="1.5703125" style="1" customWidth="1"/>
    <col min="4" max="8" width="5.140625" style="15" customWidth="1"/>
    <col min="9" max="9" width="1.5703125" style="1" customWidth="1"/>
    <col min="10" max="14" width="5.140625" style="1" customWidth="1"/>
    <col min="15" max="15" width="1.5703125" style="1" customWidth="1"/>
    <col min="16" max="20" width="5.140625" style="1" customWidth="1"/>
    <col min="21" max="21" width="1.5703125" style="1" customWidth="1"/>
    <col min="22" max="26" width="5.140625" style="1" customWidth="1"/>
    <col min="27" max="27" width="1.5703125" style="1" customWidth="1"/>
    <col min="28" max="32" width="6.5703125" style="1" customWidth="1"/>
    <col min="33" max="33" width="1.5703125" style="1" customWidth="1"/>
    <col min="34" max="38" width="5.140625" style="1" customWidth="1"/>
    <col min="39" max="39" width="1.5703125" style="1" customWidth="1"/>
    <col min="40" max="44" width="5.85546875" style="1" customWidth="1"/>
    <col min="45" max="45" width="1.5703125" style="1" customWidth="1"/>
    <col min="46" max="50" width="5.140625" style="1" customWidth="1"/>
    <col min="51" max="51" width="1.5703125" style="1" customWidth="1"/>
    <col min="52" max="56" width="5.140625" style="1" customWidth="1"/>
    <col min="57" max="57" width="1.5703125" style="1" customWidth="1"/>
    <col min="58" max="62" width="6.5703125" style="1" customWidth="1"/>
    <col min="63" max="63" width="1.5703125" style="1" customWidth="1"/>
    <col min="64" max="68" width="5.140625" style="1" customWidth="1"/>
    <col min="69" max="69" width="1.5703125" style="1" customWidth="1"/>
    <col min="70" max="74" width="5.5703125" style="1" customWidth="1"/>
    <col min="75" max="75" width="1.5703125" style="1" customWidth="1"/>
    <col min="76" max="16384" width="9.140625" style="1"/>
  </cols>
  <sheetData>
    <row r="1" spans="1:75" x14ac:dyDescent="0.2">
      <c r="A1" s="56" t="s">
        <v>151</v>
      </c>
    </row>
    <row r="2" spans="1:75" s="7" customFormat="1" ht="25.5" x14ac:dyDescent="0.2">
      <c r="B2" s="8"/>
      <c r="D2" s="57" t="s">
        <v>125</v>
      </c>
      <c r="E2" s="57"/>
      <c r="F2" s="57"/>
      <c r="G2" s="57"/>
      <c r="H2" s="57"/>
      <c r="I2" s="66"/>
      <c r="J2" s="58" t="s">
        <v>126</v>
      </c>
      <c r="K2" s="58"/>
      <c r="L2" s="58"/>
      <c r="M2" s="58"/>
      <c r="N2" s="58"/>
      <c r="O2" s="66"/>
      <c r="P2" s="59" t="s">
        <v>6</v>
      </c>
      <c r="Q2" s="59"/>
      <c r="R2" s="59"/>
      <c r="S2" s="59"/>
      <c r="T2" s="59"/>
      <c r="U2" s="66"/>
      <c r="V2" s="60" t="s">
        <v>7</v>
      </c>
      <c r="W2" s="60"/>
      <c r="X2" s="60"/>
      <c r="Y2" s="60"/>
      <c r="Z2" s="58"/>
      <c r="AA2" s="66"/>
      <c r="AB2" s="58" t="s">
        <v>43</v>
      </c>
      <c r="AC2" s="58"/>
      <c r="AD2" s="58"/>
      <c r="AE2" s="58"/>
      <c r="AF2" s="58"/>
      <c r="AG2" s="66"/>
      <c r="AH2" s="58" t="s">
        <v>44</v>
      </c>
      <c r="AI2" s="58"/>
      <c r="AJ2" s="58"/>
      <c r="AK2" s="58"/>
      <c r="AL2" s="58"/>
      <c r="AM2" s="66"/>
      <c r="AN2" s="58" t="s">
        <v>129</v>
      </c>
      <c r="AO2" s="58"/>
      <c r="AP2" s="58"/>
      <c r="AQ2" s="58"/>
      <c r="AR2" s="58"/>
      <c r="AS2" s="66"/>
      <c r="AT2" s="58" t="s">
        <v>47</v>
      </c>
      <c r="AU2" s="58"/>
      <c r="AV2" s="58"/>
      <c r="AW2" s="58"/>
      <c r="AX2" s="58"/>
      <c r="AY2" s="66"/>
      <c r="AZ2" s="58" t="s">
        <v>124</v>
      </c>
      <c r="BA2" s="58"/>
      <c r="BB2" s="58"/>
      <c r="BC2" s="58"/>
      <c r="BD2" s="58"/>
      <c r="BE2" s="66"/>
      <c r="BF2" s="58" t="s">
        <v>152</v>
      </c>
      <c r="BG2" s="58"/>
      <c r="BH2" s="58"/>
      <c r="BI2" s="58"/>
      <c r="BJ2" s="58"/>
      <c r="BK2" s="66"/>
      <c r="BL2" s="58" t="s">
        <v>117</v>
      </c>
      <c r="BM2" s="58"/>
      <c r="BN2" s="58"/>
      <c r="BO2" s="58"/>
      <c r="BP2" s="58"/>
      <c r="BQ2" s="66"/>
      <c r="BR2" s="58" t="s">
        <v>128</v>
      </c>
      <c r="BS2" s="58"/>
      <c r="BT2" s="58"/>
      <c r="BU2" s="58"/>
      <c r="BV2" s="58"/>
    </row>
    <row r="3" spans="1:75" s="7" customFormat="1" x14ac:dyDescent="0.2">
      <c r="B3" s="8" t="s">
        <v>2</v>
      </c>
      <c r="D3" s="9">
        <v>2022</v>
      </c>
      <c r="E3" s="9">
        <v>2021</v>
      </c>
      <c r="F3" s="9">
        <v>2020</v>
      </c>
      <c r="G3" s="9">
        <v>2019</v>
      </c>
      <c r="H3" s="9">
        <v>2018</v>
      </c>
      <c r="I3" s="66"/>
      <c r="J3" s="9">
        <v>2022</v>
      </c>
      <c r="K3" s="9">
        <v>2021</v>
      </c>
      <c r="L3" s="9">
        <v>2020</v>
      </c>
      <c r="M3" s="9">
        <v>2019</v>
      </c>
      <c r="N3" s="9">
        <v>2018</v>
      </c>
      <c r="O3" s="66"/>
      <c r="P3" s="9">
        <v>2022</v>
      </c>
      <c r="Q3" s="9">
        <v>2021</v>
      </c>
      <c r="R3" s="9">
        <v>2020</v>
      </c>
      <c r="S3" s="9">
        <v>2019</v>
      </c>
      <c r="T3" s="9">
        <v>2018</v>
      </c>
      <c r="U3" s="66"/>
      <c r="V3" s="9">
        <v>2022</v>
      </c>
      <c r="W3" s="9">
        <v>2021</v>
      </c>
      <c r="X3" s="9">
        <v>2020</v>
      </c>
      <c r="Y3" s="9">
        <v>2019</v>
      </c>
      <c r="Z3" s="9">
        <v>2018</v>
      </c>
      <c r="AA3" s="66"/>
      <c r="AB3" s="9">
        <v>2022</v>
      </c>
      <c r="AC3" s="9">
        <v>2021</v>
      </c>
      <c r="AD3" s="9">
        <v>2020</v>
      </c>
      <c r="AE3" s="9">
        <v>2019</v>
      </c>
      <c r="AF3" s="9">
        <v>2018</v>
      </c>
      <c r="AG3" s="66"/>
      <c r="AH3" s="9">
        <v>2022</v>
      </c>
      <c r="AI3" s="9">
        <v>2021</v>
      </c>
      <c r="AJ3" s="9">
        <v>2020</v>
      </c>
      <c r="AK3" s="9">
        <v>2019</v>
      </c>
      <c r="AL3" s="9">
        <v>2018</v>
      </c>
      <c r="AM3" s="66"/>
      <c r="AN3" s="9">
        <v>2022</v>
      </c>
      <c r="AO3" s="9">
        <v>2021</v>
      </c>
      <c r="AP3" s="9">
        <v>2020</v>
      </c>
      <c r="AQ3" s="9">
        <v>2019</v>
      </c>
      <c r="AR3" s="9">
        <v>2018</v>
      </c>
      <c r="AS3" s="66"/>
      <c r="AT3" s="9">
        <v>2022</v>
      </c>
      <c r="AU3" s="9">
        <v>2021</v>
      </c>
      <c r="AV3" s="9">
        <v>2020</v>
      </c>
      <c r="AW3" s="9">
        <v>2019</v>
      </c>
      <c r="AX3" s="9">
        <v>2018</v>
      </c>
      <c r="AY3" s="66"/>
      <c r="AZ3" s="9">
        <v>2022</v>
      </c>
      <c r="BA3" s="9">
        <v>2021</v>
      </c>
      <c r="BB3" s="9">
        <v>2020</v>
      </c>
      <c r="BC3" s="9">
        <v>2019</v>
      </c>
      <c r="BD3" s="9">
        <v>2018</v>
      </c>
      <c r="BE3" s="66"/>
      <c r="BF3" s="9">
        <v>2022</v>
      </c>
      <c r="BG3" s="9">
        <v>2021</v>
      </c>
      <c r="BH3" s="9">
        <v>2020</v>
      </c>
      <c r="BI3" s="9">
        <v>2019</v>
      </c>
      <c r="BJ3" s="9">
        <v>2018</v>
      </c>
      <c r="BK3" s="66"/>
      <c r="BL3" s="9">
        <v>2022</v>
      </c>
      <c r="BM3" s="9">
        <v>2021</v>
      </c>
      <c r="BN3" s="9">
        <v>2020</v>
      </c>
      <c r="BO3" s="9">
        <v>2019</v>
      </c>
      <c r="BP3" s="9">
        <v>2018</v>
      </c>
      <c r="BQ3" s="66"/>
      <c r="BR3" s="9">
        <v>2022</v>
      </c>
      <c r="BS3" s="9">
        <v>2021</v>
      </c>
      <c r="BT3" s="9">
        <v>2020</v>
      </c>
      <c r="BU3" s="9">
        <v>2019</v>
      </c>
      <c r="BV3" s="9">
        <v>2018</v>
      </c>
    </row>
    <row r="4" spans="1:75" s="7" customFormat="1" x14ac:dyDescent="0.2">
      <c r="B4" s="1"/>
      <c r="C4" s="1"/>
      <c r="D4" s="17"/>
      <c r="E4" s="17"/>
      <c r="F4" s="17"/>
      <c r="G4" s="17"/>
      <c r="H4" s="17"/>
      <c r="I4" s="44"/>
      <c r="J4" s="1"/>
      <c r="K4" s="1"/>
      <c r="L4" s="1"/>
      <c r="M4" s="1"/>
      <c r="N4" s="1"/>
      <c r="O4" s="44"/>
      <c r="P4" s="18"/>
      <c r="Q4" s="18"/>
      <c r="R4" s="18"/>
      <c r="S4" s="18"/>
      <c r="T4" s="18"/>
      <c r="U4" s="44"/>
      <c r="V4" s="1"/>
      <c r="W4" s="1"/>
      <c r="X4" s="1"/>
      <c r="Y4" s="1"/>
      <c r="Z4" s="1"/>
      <c r="AA4" s="44"/>
      <c r="AB4" s="1"/>
      <c r="AC4" s="1"/>
      <c r="AD4" s="1"/>
      <c r="AE4" s="1"/>
      <c r="AF4" s="1"/>
      <c r="AG4" s="44"/>
      <c r="AH4" s="1"/>
      <c r="AI4" s="1"/>
      <c r="AJ4" s="1"/>
      <c r="AK4" s="1"/>
      <c r="AL4" s="1"/>
      <c r="AM4" s="44"/>
      <c r="AN4" s="1"/>
      <c r="AO4" s="1"/>
      <c r="AP4" s="1"/>
      <c r="AQ4" s="1"/>
      <c r="AR4" s="1"/>
      <c r="AS4" s="44"/>
      <c r="AT4" s="1"/>
      <c r="AU4" s="1"/>
      <c r="AV4" s="1"/>
      <c r="AW4" s="1"/>
      <c r="AX4" s="1"/>
      <c r="AY4" s="44"/>
      <c r="AZ4" s="1"/>
      <c r="BA4" s="1"/>
      <c r="BB4" s="1"/>
      <c r="BC4" s="1"/>
      <c r="BD4" s="1"/>
      <c r="BE4" s="44"/>
      <c r="BF4" s="1"/>
      <c r="BG4" s="1"/>
      <c r="BH4" s="1"/>
      <c r="BI4" s="1"/>
      <c r="BJ4" s="1"/>
      <c r="BK4" s="44"/>
      <c r="BL4" s="1"/>
      <c r="BM4" s="1"/>
      <c r="BN4" s="1"/>
      <c r="BO4" s="1"/>
      <c r="BP4" s="1"/>
      <c r="BQ4" s="44"/>
      <c r="BR4" s="1"/>
      <c r="BS4" s="1"/>
      <c r="BT4" s="1"/>
      <c r="BU4" s="1"/>
      <c r="BV4" s="1"/>
      <c r="BW4" s="1"/>
    </row>
    <row r="5" spans="1:75" s="11" customFormat="1" x14ac:dyDescent="0.2">
      <c r="A5" s="10" t="s">
        <v>9</v>
      </c>
      <c r="B5" s="16"/>
      <c r="C5" s="16"/>
      <c r="D5" s="39"/>
      <c r="E5" s="39"/>
      <c r="F5" s="39"/>
      <c r="G5" s="39"/>
      <c r="H5" s="39"/>
      <c r="I5" s="67"/>
      <c r="J5" s="16"/>
      <c r="K5" s="16"/>
      <c r="L5" s="16"/>
      <c r="M5" s="16"/>
      <c r="N5" s="16"/>
      <c r="O5" s="67"/>
      <c r="P5" s="40"/>
      <c r="Q5" s="40"/>
      <c r="R5" s="40"/>
      <c r="S5" s="40"/>
      <c r="T5" s="40"/>
      <c r="U5" s="67"/>
      <c r="V5" s="16"/>
      <c r="W5" s="16"/>
      <c r="X5" s="16"/>
      <c r="Y5" s="16"/>
      <c r="Z5" s="16"/>
      <c r="AA5" s="67"/>
      <c r="AB5" s="41"/>
      <c r="AC5" s="41"/>
      <c r="AD5" s="41"/>
      <c r="AE5" s="41"/>
      <c r="AF5" s="41"/>
      <c r="AG5" s="67"/>
      <c r="AH5" s="41"/>
      <c r="AI5" s="41"/>
      <c r="AJ5" s="41"/>
      <c r="AK5" s="41"/>
      <c r="AL5" s="41"/>
      <c r="AM5" s="67"/>
      <c r="AN5" s="16"/>
      <c r="AO5" s="16"/>
      <c r="AP5" s="16"/>
      <c r="AQ5" s="16"/>
      <c r="AR5" s="16"/>
      <c r="AS5" s="67"/>
      <c r="AT5" s="16"/>
      <c r="AU5" s="16"/>
      <c r="AV5" s="16"/>
      <c r="AW5" s="16"/>
      <c r="AX5" s="16"/>
      <c r="AY5" s="67"/>
      <c r="AZ5" s="16"/>
      <c r="BA5" s="16"/>
      <c r="BB5" s="16"/>
      <c r="BC5" s="16"/>
      <c r="BD5" s="16"/>
      <c r="BE5" s="67"/>
      <c r="BF5" s="16"/>
      <c r="BG5" s="16"/>
      <c r="BH5" s="16"/>
      <c r="BI5" s="16"/>
      <c r="BJ5" s="16"/>
      <c r="BK5" s="67"/>
      <c r="BL5" s="16"/>
      <c r="BM5" s="16"/>
      <c r="BN5" s="16"/>
      <c r="BO5" s="16"/>
      <c r="BP5" s="16"/>
      <c r="BQ5" s="67"/>
      <c r="BR5" s="41"/>
      <c r="BS5" s="41"/>
      <c r="BT5" s="41"/>
      <c r="BU5" s="41"/>
      <c r="BV5" s="41"/>
      <c r="BW5" s="16"/>
    </row>
    <row r="6" spans="1:75" x14ac:dyDescent="0.2">
      <c r="B6" s="1" t="s">
        <v>11</v>
      </c>
      <c r="D6" s="17">
        <f>'Fall 2022'!D6</f>
        <v>52</v>
      </c>
      <c r="E6" s="17">
        <v>65</v>
      </c>
      <c r="F6" s="17">
        <v>72</v>
      </c>
      <c r="G6" s="17">
        <v>81</v>
      </c>
      <c r="H6" s="17">
        <v>76</v>
      </c>
      <c r="I6" s="44"/>
      <c r="J6" s="17">
        <f>'Fall 2022'!J6</f>
        <v>8</v>
      </c>
      <c r="K6" s="17">
        <v>8</v>
      </c>
      <c r="L6" s="17">
        <v>8</v>
      </c>
      <c r="M6" s="17">
        <v>7</v>
      </c>
      <c r="N6" s="17">
        <v>8</v>
      </c>
      <c r="O6" s="44"/>
      <c r="P6" s="18">
        <f>'Fall 2022'!M6</f>
        <v>10.64</v>
      </c>
      <c r="Q6" s="18">
        <v>12.22</v>
      </c>
      <c r="R6" s="18">
        <v>11.6</v>
      </c>
      <c r="S6" s="18">
        <v>10.64</v>
      </c>
      <c r="T6" s="18">
        <v>10.4</v>
      </c>
      <c r="U6" s="44"/>
      <c r="V6" s="20">
        <f t="shared" ref="V6:V11" si="0">D6/J6</f>
        <v>6.5</v>
      </c>
      <c r="W6" s="20">
        <v>8.125</v>
      </c>
      <c r="X6" s="20">
        <v>9</v>
      </c>
      <c r="Y6" s="20">
        <v>11.571428571428571</v>
      </c>
      <c r="Z6" s="20">
        <v>9.5</v>
      </c>
      <c r="AA6" s="44"/>
      <c r="AB6" s="21">
        <f>'Fall 2022'!T6</f>
        <v>2194</v>
      </c>
      <c r="AC6" s="21">
        <v>2278</v>
      </c>
      <c r="AD6" s="21">
        <v>2238</v>
      </c>
      <c r="AE6" s="21">
        <v>2359</v>
      </c>
      <c r="AF6" s="21">
        <v>2490</v>
      </c>
      <c r="AG6" s="44"/>
      <c r="AH6" s="21">
        <f t="shared" ref="AH6:AH11" si="1">AB6/P6</f>
        <v>206.20300751879699</v>
      </c>
      <c r="AI6" s="21">
        <v>186.41571194762682</v>
      </c>
      <c r="AJ6" s="21">
        <v>192.93103448275863</v>
      </c>
      <c r="AK6" s="21">
        <v>221.71052631578945</v>
      </c>
      <c r="AL6" s="21">
        <v>239.42307692307691</v>
      </c>
      <c r="AM6" s="44"/>
      <c r="AN6" s="46">
        <f>'Fall 2022'!AA6</f>
        <v>0.43618960802187784</v>
      </c>
      <c r="AO6" s="46">
        <v>0.73134328358208955</v>
      </c>
      <c r="AP6" s="46">
        <v>0.65594280607685429</v>
      </c>
      <c r="AQ6" s="46">
        <v>0.40525646460364562</v>
      </c>
      <c r="AR6" s="46">
        <v>0.37871485943775102</v>
      </c>
      <c r="AS6" s="44"/>
      <c r="AT6" s="20">
        <f>'Fall 2022'!AH6</f>
        <v>31.166666666666664</v>
      </c>
      <c r="AU6" s="20">
        <v>33</v>
      </c>
      <c r="AV6" s="20">
        <v>34</v>
      </c>
      <c r="AW6" s="20">
        <v>33</v>
      </c>
      <c r="AX6" s="20">
        <v>32.333333333333336</v>
      </c>
      <c r="AY6" s="44"/>
      <c r="AZ6" s="20">
        <f>'Fall 2022'!AI6</f>
        <v>91</v>
      </c>
      <c r="BA6" s="20">
        <v>94</v>
      </c>
      <c r="BB6" s="20">
        <v>97</v>
      </c>
      <c r="BC6" s="20">
        <v>94</v>
      </c>
      <c r="BD6" s="20">
        <v>95</v>
      </c>
      <c r="BE6" s="44"/>
      <c r="BF6" s="20">
        <f>'Fall 2022'!AJ6</f>
        <v>1719.5833333333333</v>
      </c>
      <c r="BG6" s="20">
        <v>1785</v>
      </c>
      <c r="BH6" s="20">
        <v>1845</v>
      </c>
      <c r="BI6" s="20">
        <v>1800</v>
      </c>
      <c r="BJ6" s="20">
        <v>1790</v>
      </c>
      <c r="BK6" s="44"/>
      <c r="BL6" s="20">
        <f>'Fall 2022'!AL6</f>
        <v>23.935828877005349</v>
      </c>
      <c r="BM6" s="20">
        <v>23.515151515151516</v>
      </c>
      <c r="BN6" s="20">
        <v>22.411764705882351</v>
      </c>
      <c r="BO6" s="20">
        <v>24.030303030303031</v>
      </c>
      <c r="BP6" s="20">
        <v>24.382352941176471</v>
      </c>
      <c r="BQ6" s="44"/>
      <c r="BR6" s="46">
        <f>'Fall 2022'!AP6</f>
        <v>0.66310160427807485</v>
      </c>
      <c r="BS6" s="46">
        <v>0.48484848484848486</v>
      </c>
      <c r="BT6" s="46">
        <v>0.55882352941176472</v>
      </c>
      <c r="BU6" s="46">
        <v>0.66666666666666663</v>
      </c>
      <c r="BV6" s="46">
        <v>0.70618556701030932</v>
      </c>
    </row>
    <row r="7" spans="1:75" x14ac:dyDescent="0.2">
      <c r="B7" s="1" t="s">
        <v>180</v>
      </c>
      <c r="D7" s="17">
        <f>'Fall 2022'!D7</f>
        <v>237</v>
      </c>
      <c r="E7" s="17">
        <v>231</v>
      </c>
      <c r="F7" s="17">
        <v>288</v>
      </c>
      <c r="G7" s="17">
        <v>276</v>
      </c>
      <c r="H7" s="17">
        <v>318</v>
      </c>
      <c r="I7" s="44"/>
      <c r="J7" s="17">
        <f>'Fall 2022'!J7</f>
        <v>10</v>
      </c>
      <c r="K7" s="17">
        <v>10</v>
      </c>
      <c r="L7" s="17">
        <v>10</v>
      </c>
      <c r="M7" s="17">
        <v>9</v>
      </c>
      <c r="N7" s="17">
        <v>13</v>
      </c>
      <c r="O7" s="44"/>
      <c r="P7" s="18">
        <f>'Fall 2022'!M7</f>
        <v>14.990000000000002</v>
      </c>
      <c r="Q7" s="18">
        <v>14.08</v>
      </c>
      <c r="R7" s="18">
        <v>13.36</v>
      </c>
      <c r="S7" s="18">
        <v>15.56</v>
      </c>
      <c r="T7" s="18">
        <v>17.600000000000001</v>
      </c>
      <c r="U7" s="44"/>
      <c r="V7" s="20">
        <f t="shared" si="0"/>
        <v>23.7</v>
      </c>
      <c r="W7" s="20">
        <v>23.1</v>
      </c>
      <c r="X7" s="20">
        <v>28.8</v>
      </c>
      <c r="Y7" s="20">
        <v>30.666666666666668</v>
      </c>
      <c r="Z7" s="20">
        <v>24.46153846153846</v>
      </c>
      <c r="AA7" s="44"/>
      <c r="AB7" s="21">
        <f>'Fall 2022'!T7</f>
        <v>4892</v>
      </c>
      <c r="AC7" s="21">
        <v>4488</v>
      </c>
      <c r="AD7" s="21">
        <v>4722</v>
      </c>
      <c r="AE7" s="21">
        <v>4853.4989999999998</v>
      </c>
      <c r="AF7" s="21">
        <v>5038</v>
      </c>
      <c r="AG7" s="44"/>
      <c r="AH7" s="21">
        <f t="shared" si="1"/>
        <v>326.35090060040022</v>
      </c>
      <c r="AI7" s="21">
        <v>318.75</v>
      </c>
      <c r="AJ7" s="21">
        <v>353.44311377245509</v>
      </c>
      <c r="AK7" s="21">
        <v>311.92152956298196</v>
      </c>
      <c r="AL7" s="21">
        <v>286.25</v>
      </c>
      <c r="AM7" s="44"/>
      <c r="AN7" s="46">
        <f>'Fall 2022'!AA7</f>
        <v>0.27902698282910876</v>
      </c>
      <c r="AO7" s="46">
        <v>0.27606951871657753</v>
      </c>
      <c r="AP7" s="46">
        <v>0.22681067344345615</v>
      </c>
      <c r="AQ7" s="46">
        <v>0.32450815380821135</v>
      </c>
      <c r="AR7" s="46">
        <v>0.39162366018261213</v>
      </c>
      <c r="AS7" s="44"/>
      <c r="AT7" s="20">
        <f>'Fall 2022'!AH7</f>
        <v>47.5</v>
      </c>
      <c r="AU7" s="20">
        <v>48.5</v>
      </c>
      <c r="AV7" s="20">
        <v>52</v>
      </c>
      <c r="AW7" s="20">
        <v>57</v>
      </c>
      <c r="AX7" s="20">
        <v>64</v>
      </c>
      <c r="AY7" s="44"/>
      <c r="AZ7" s="20">
        <f>'Fall 2022'!AI7</f>
        <v>124.5</v>
      </c>
      <c r="BA7" s="20">
        <v>127.5</v>
      </c>
      <c r="BB7" s="20">
        <v>132</v>
      </c>
      <c r="BC7" s="20">
        <v>150</v>
      </c>
      <c r="BD7" s="20">
        <v>162</v>
      </c>
      <c r="BE7" s="44"/>
      <c r="BF7" s="20">
        <f>'Fall 2022'!AJ7</f>
        <v>1968.75</v>
      </c>
      <c r="BG7" s="20">
        <v>2070</v>
      </c>
      <c r="BH7" s="20">
        <v>2182.5</v>
      </c>
      <c r="BI7" s="20">
        <v>2355</v>
      </c>
      <c r="BJ7" s="20">
        <v>2610</v>
      </c>
      <c r="BK7" s="44"/>
      <c r="BL7" s="20">
        <f>'Fall 2022'!AL7</f>
        <v>35.178947368421049</v>
      </c>
      <c r="BM7" s="20">
        <v>31.979381443298969</v>
      </c>
      <c r="BN7" s="20">
        <v>31.48076923076923</v>
      </c>
      <c r="BO7" s="20">
        <v>29.368421052631579</v>
      </c>
      <c r="BP7" s="20">
        <v>27.65625</v>
      </c>
      <c r="BQ7" s="44"/>
      <c r="BR7" s="46">
        <f>'Fall 2022'!AP7</f>
        <v>0.56842105263157894</v>
      </c>
      <c r="BS7" s="46">
        <v>0.58762886597938147</v>
      </c>
      <c r="BT7" s="46">
        <v>0.67307692307692313</v>
      </c>
      <c r="BU7" s="46">
        <v>0.61403508771929827</v>
      </c>
      <c r="BV7" s="46">
        <v>0.6875</v>
      </c>
    </row>
    <row r="8" spans="1:75" x14ac:dyDescent="0.2">
      <c r="B8" s="1" t="s">
        <v>13</v>
      </c>
      <c r="D8" s="17">
        <f>'Fall 2022'!D8</f>
        <v>130</v>
      </c>
      <c r="E8" s="17">
        <v>151</v>
      </c>
      <c r="F8" s="17">
        <v>171</v>
      </c>
      <c r="G8" s="17">
        <v>157</v>
      </c>
      <c r="H8" s="17">
        <v>160</v>
      </c>
      <c r="I8" s="44"/>
      <c r="J8" s="17">
        <f>'Fall 2022'!J8</f>
        <v>21</v>
      </c>
      <c r="K8" s="17">
        <v>18</v>
      </c>
      <c r="L8" s="17">
        <v>18</v>
      </c>
      <c r="M8" s="17">
        <v>16</v>
      </c>
      <c r="N8" s="17">
        <v>18</v>
      </c>
      <c r="O8" s="44"/>
      <c r="P8" s="18">
        <f>'Fall 2022'!M8</f>
        <v>36.86999999999999</v>
      </c>
      <c r="Q8" s="18">
        <v>35.839199999999998</v>
      </c>
      <c r="R8" s="18">
        <v>36.231999999999999</v>
      </c>
      <c r="S8" s="18">
        <v>35.352000000000004</v>
      </c>
      <c r="T8" s="18">
        <v>35.799999999999997</v>
      </c>
      <c r="U8" s="44"/>
      <c r="V8" s="20">
        <f t="shared" si="0"/>
        <v>6.1904761904761907</v>
      </c>
      <c r="W8" s="20">
        <v>8.3888888888888893</v>
      </c>
      <c r="X8" s="20">
        <v>9.5</v>
      </c>
      <c r="Y8" s="20">
        <v>9.8125</v>
      </c>
      <c r="Z8" s="20">
        <v>8.8888888888888893</v>
      </c>
      <c r="AA8" s="44"/>
      <c r="AB8" s="21">
        <f>'Fall 2022'!T8</f>
        <v>6776</v>
      </c>
      <c r="AC8" s="21">
        <v>7062</v>
      </c>
      <c r="AD8" s="21">
        <v>7089</v>
      </c>
      <c r="AE8" s="21">
        <v>7287</v>
      </c>
      <c r="AF8" s="21">
        <v>6881</v>
      </c>
      <c r="AG8" s="44"/>
      <c r="AH8" s="21">
        <f t="shared" si="1"/>
        <v>183.78085164090052</v>
      </c>
      <c r="AI8" s="21">
        <v>197.04680908055985</v>
      </c>
      <c r="AJ8" s="21">
        <v>195.65577390152353</v>
      </c>
      <c r="AK8" s="21">
        <v>206.12695179904955</v>
      </c>
      <c r="AL8" s="21">
        <v>192.20670391061455</v>
      </c>
      <c r="AM8" s="44"/>
      <c r="AN8" s="46">
        <f>'Fall 2022'!AA8</f>
        <v>0.26711924439197166</v>
      </c>
      <c r="AO8" s="46">
        <v>0.26607193429623338</v>
      </c>
      <c r="AP8" s="46">
        <v>0.19212865002115953</v>
      </c>
      <c r="AQ8" s="46">
        <v>0.28324413338822563</v>
      </c>
      <c r="AR8" s="46">
        <v>0.16872547594826334</v>
      </c>
      <c r="AS8" s="44"/>
      <c r="AT8" s="20">
        <f>'Fall 2022'!AH8</f>
        <v>110</v>
      </c>
      <c r="AU8" s="20">
        <v>117.99999999999999</v>
      </c>
      <c r="AV8" s="20">
        <v>116</v>
      </c>
      <c r="AW8" s="20">
        <v>122</v>
      </c>
      <c r="AX8" s="20">
        <v>123.66666666666666</v>
      </c>
      <c r="AY8" s="44"/>
      <c r="AZ8" s="20">
        <f>'Fall 2022'!AI8</f>
        <v>326</v>
      </c>
      <c r="BA8" s="20">
        <v>348</v>
      </c>
      <c r="BB8" s="20">
        <v>344</v>
      </c>
      <c r="BC8" s="20">
        <v>362</v>
      </c>
      <c r="BD8" s="20">
        <v>367</v>
      </c>
      <c r="BE8" s="44"/>
      <c r="BF8" s="20">
        <f>'Fall 2022'!AJ8</f>
        <v>4745</v>
      </c>
      <c r="BG8" s="20">
        <v>5220</v>
      </c>
      <c r="BH8" s="20">
        <v>5160</v>
      </c>
      <c r="BI8" s="20">
        <v>5430</v>
      </c>
      <c r="BJ8" s="20">
        <v>5530</v>
      </c>
      <c r="BK8" s="44"/>
      <c r="BL8" s="20">
        <f>'Fall 2022'!AL8</f>
        <v>20.209090909090911</v>
      </c>
      <c r="BM8" s="20">
        <v>19.822033898305087</v>
      </c>
      <c r="BN8" s="20">
        <v>20.077586206896552</v>
      </c>
      <c r="BO8" s="20">
        <v>19.598360655737704</v>
      </c>
      <c r="BP8" s="20">
        <v>18.243902439024389</v>
      </c>
      <c r="BQ8" s="44"/>
      <c r="BR8" s="46">
        <f>'Fall 2022'!AP8</f>
        <v>0.75454545454545452</v>
      </c>
      <c r="BS8" s="46">
        <v>0.76271186440677963</v>
      </c>
      <c r="BT8" s="46">
        <v>0.82758620689655171</v>
      </c>
      <c r="BU8" s="46">
        <v>0.72950819672131151</v>
      </c>
      <c r="BV8" s="46">
        <v>0.85444743935309975</v>
      </c>
    </row>
    <row r="9" spans="1:75" x14ac:dyDescent="0.2">
      <c r="B9" s="50" t="s">
        <v>18</v>
      </c>
      <c r="C9" s="50"/>
      <c r="D9" s="51">
        <f>'Fall 2022'!D9</f>
        <v>83</v>
      </c>
      <c r="E9" s="51">
        <v>84</v>
      </c>
      <c r="F9" s="51">
        <v>105</v>
      </c>
      <c r="G9" s="51">
        <v>106</v>
      </c>
      <c r="H9" s="51">
        <v>110</v>
      </c>
      <c r="I9" s="68"/>
      <c r="J9" s="51">
        <f>'Fall 2022'!J9</f>
        <v>7</v>
      </c>
      <c r="K9" s="51">
        <v>8</v>
      </c>
      <c r="L9" s="51">
        <v>10</v>
      </c>
      <c r="M9" s="51">
        <v>9</v>
      </c>
      <c r="N9" s="51">
        <v>9</v>
      </c>
      <c r="O9" s="68"/>
      <c r="P9" s="52">
        <f>'Fall 2022'!M9</f>
        <v>19.18</v>
      </c>
      <c r="Q9" s="52">
        <v>18.420000000000002</v>
      </c>
      <c r="R9" s="52">
        <v>21.824000000000002</v>
      </c>
      <c r="S9" s="52">
        <v>21.7</v>
      </c>
      <c r="T9" s="52">
        <v>21.2</v>
      </c>
      <c r="U9" s="68"/>
      <c r="V9" s="53">
        <f t="shared" si="0"/>
        <v>11.857142857142858</v>
      </c>
      <c r="W9" s="53">
        <v>10.5</v>
      </c>
      <c r="X9" s="53">
        <v>10.5</v>
      </c>
      <c r="Y9" s="53">
        <v>11.777777777777779</v>
      </c>
      <c r="Z9" s="53">
        <v>12.222222222222221</v>
      </c>
      <c r="AA9" s="68"/>
      <c r="AB9" s="54">
        <f>'Fall 2022'!T9</f>
        <v>3541</v>
      </c>
      <c r="AC9" s="54">
        <v>3532</v>
      </c>
      <c r="AD9" s="54">
        <v>4059</v>
      </c>
      <c r="AE9" s="54">
        <v>4167.5</v>
      </c>
      <c r="AF9" s="54">
        <v>4325</v>
      </c>
      <c r="AG9" s="68"/>
      <c r="AH9" s="54">
        <f t="shared" si="1"/>
        <v>184.61939520333681</v>
      </c>
      <c r="AI9" s="54">
        <v>191.74809989142236</v>
      </c>
      <c r="AJ9" s="54">
        <v>185.98790322580643</v>
      </c>
      <c r="AK9" s="54">
        <v>192.05069124423963</v>
      </c>
      <c r="AL9" s="54">
        <v>204.00943396226415</v>
      </c>
      <c r="AM9" s="68"/>
      <c r="AN9" s="55">
        <f>'Fall 2022'!AA9</f>
        <v>0.33888731996611127</v>
      </c>
      <c r="AO9" s="55">
        <v>0.21574178935447338</v>
      </c>
      <c r="AP9" s="55">
        <v>0.21433850702143384</v>
      </c>
      <c r="AQ9" s="55">
        <v>0.21235752849430115</v>
      </c>
      <c r="AR9" s="55">
        <v>0.33364161849710983</v>
      </c>
      <c r="AS9" s="68"/>
      <c r="AT9" s="53">
        <f>'Fall 2022'!AH9</f>
        <v>69</v>
      </c>
      <c r="AU9" s="53">
        <v>68</v>
      </c>
      <c r="AV9" s="53">
        <v>70</v>
      </c>
      <c r="AW9" s="53">
        <v>80</v>
      </c>
      <c r="AX9" s="53">
        <v>79</v>
      </c>
      <c r="AY9" s="68"/>
      <c r="AZ9" s="53">
        <f>'Fall 2022'!AI9</f>
        <v>204</v>
      </c>
      <c r="BA9" s="53">
        <v>199</v>
      </c>
      <c r="BB9" s="53">
        <v>208</v>
      </c>
      <c r="BC9" s="53">
        <v>235</v>
      </c>
      <c r="BD9" s="53">
        <v>232</v>
      </c>
      <c r="BE9" s="68"/>
      <c r="BF9" s="53">
        <f>'Fall 2022'!AJ9</f>
        <v>2988.85</v>
      </c>
      <c r="BG9" s="53">
        <v>2977.5</v>
      </c>
      <c r="BH9" s="53">
        <v>3120</v>
      </c>
      <c r="BI9" s="53">
        <v>3525</v>
      </c>
      <c r="BJ9" s="53">
        <v>3480</v>
      </c>
      <c r="BK9" s="68"/>
      <c r="BL9" s="53">
        <f>'Fall 2022'!AL9</f>
        <v>16.89855072463768</v>
      </c>
      <c r="BM9" s="53">
        <v>17.147058823529413</v>
      </c>
      <c r="BN9" s="53">
        <v>18.7</v>
      </c>
      <c r="BO9" s="53">
        <v>17.287500000000001</v>
      </c>
      <c r="BP9" s="53">
        <v>18.215189873417721</v>
      </c>
      <c r="BQ9" s="68"/>
      <c r="BR9" s="55">
        <f>'Fall 2022'!AP9</f>
        <v>0.71014492753623193</v>
      </c>
      <c r="BS9" s="55">
        <v>0.79411764705882348</v>
      </c>
      <c r="BT9" s="55">
        <v>0.8</v>
      </c>
      <c r="BU9" s="55">
        <v>0.76249999999999996</v>
      </c>
      <c r="BV9" s="55">
        <v>0.68354430379746833</v>
      </c>
    </row>
    <row r="10" spans="1:75" x14ac:dyDescent="0.2">
      <c r="B10" s="1" t="s">
        <v>19</v>
      </c>
      <c r="D10" s="17">
        <f>'Fall 2022'!D10</f>
        <v>46</v>
      </c>
      <c r="E10" s="17">
        <v>42</v>
      </c>
      <c r="F10" s="17">
        <v>47</v>
      </c>
      <c r="G10" s="17">
        <v>59</v>
      </c>
      <c r="H10" s="17">
        <v>50</v>
      </c>
      <c r="I10" s="44"/>
      <c r="J10" s="17">
        <f>'Fall 2022'!J10</f>
        <v>5</v>
      </c>
      <c r="K10" s="17">
        <v>5</v>
      </c>
      <c r="L10" s="17">
        <v>5</v>
      </c>
      <c r="M10" s="17">
        <v>5</v>
      </c>
      <c r="N10" s="17">
        <v>5</v>
      </c>
      <c r="O10" s="44"/>
      <c r="P10" s="18">
        <f>'Fall 2022'!M10</f>
        <v>14.430000000000001</v>
      </c>
      <c r="Q10" s="18">
        <v>13.54</v>
      </c>
      <c r="R10" s="18">
        <v>13.629999999999999</v>
      </c>
      <c r="S10" s="18">
        <v>12.42</v>
      </c>
      <c r="T10" s="18">
        <v>13.6</v>
      </c>
      <c r="U10" s="44"/>
      <c r="V10" s="20">
        <f t="shared" si="0"/>
        <v>9.1999999999999993</v>
      </c>
      <c r="W10" s="20">
        <v>8.4</v>
      </c>
      <c r="X10" s="20">
        <v>9.4</v>
      </c>
      <c r="Y10" s="20">
        <v>11.8</v>
      </c>
      <c r="Z10" s="20">
        <v>10</v>
      </c>
      <c r="AA10" s="44"/>
      <c r="AB10" s="21">
        <f>'Fall 2022'!T10</f>
        <v>2083.5</v>
      </c>
      <c r="AC10" s="21">
        <v>1473</v>
      </c>
      <c r="AD10" s="21">
        <v>1763</v>
      </c>
      <c r="AE10" s="21">
        <v>1907</v>
      </c>
      <c r="AF10" s="21">
        <v>1689.5</v>
      </c>
      <c r="AG10" s="44"/>
      <c r="AH10" s="21">
        <f t="shared" si="1"/>
        <v>144.38669438669436</v>
      </c>
      <c r="AI10" s="21">
        <v>108.78877400295421</v>
      </c>
      <c r="AJ10" s="21">
        <v>129.3470286133529</v>
      </c>
      <c r="AK10" s="21">
        <v>153.54267310789049</v>
      </c>
      <c r="AL10" s="21">
        <v>124.22794117647059</v>
      </c>
      <c r="AM10" s="44"/>
      <c r="AN10" s="46">
        <f>'Fall 2022'!AA10</f>
        <v>0.73770098392128625</v>
      </c>
      <c r="AO10" s="46">
        <v>0.81262729124236255</v>
      </c>
      <c r="AP10" s="46">
        <v>0.72943845717526945</v>
      </c>
      <c r="AQ10" s="46">
        <v>0.72155217619297329</v>
      </c>
      <c r="AR10" s="46">
        <v>0.6771234092926901</v>
      </c>
      <c r="AS10" s="44"/>
      <c r="AT10" s="20">
        <f>'Fall 2022'!AH10</f>
        <v>42.25</v>
      </c>
      <c r="AU10" s="20">
        <v>31</v>
      </c>
      <c r="AV10" s="20">
        <v>45</v>
      </c>
      <c r="AW10" s="20">
        <v>32</v>
      </c>
      <c r="AX10" s="20">
        <v>45</v>
      </c>
      <c r="AY10" s="44"/>
      <c r="AZ10" s="20">
        <f>'Fall 2022'!AI10</f>
        <v>85.5</v>
      </c>
      <c r="BA10" s="20">
        <v>57</v>
      </c>
      <c r="BB10" s="20">
        <v>87</v>
      </c>
      <c r="BC10" s="20">
        <v>64</v>
      </c>
      <c r="BD10" s="20">
        <v>88</v>
      </c>
      <c r="BE10" s="44"/>
      <c r="BF10" s="20">
        <f>'Fall 2022'!AJ10</f>
        <v>1953.125</v>
      </c>
      <c r="BG10" s="20">
        <v>1545</v>
      </c>
      <c r="BH10" s="20">
        <v>1980</v>
      </c>
      <c r="BI10" s="20">
        <v>1315</v>
      </c>
      <c r="BJ10" s="20">
        <v>1665</v>
      </c>
      <c r="BK10" s="44"/>
      <c r="BL10" s="20">
        <f>'Fall 2022'!AL10</f>
        <v>20.165680473372781</v>
      </c>
      <c r="BM10" s="20">
        <v>19.129032258064516</v>
      </c>
      <c r="BN10" s="20">
        <v>17.022222222222222</v>
      </c>
      <c r="BO10" s="20">
        <v>23.90625</v>
      </c>
      <c r="BP10" s="20">
        <v>16.644444444444446</v>
      </c>
      <c r="BQ10" s="44"/>
      <c r="BR10" s="46">
        <f>'Fall 2022'!AP10</f>
        <v>0.37278106508875741</v>
      </c>
      <c r="BS10" s="46">
        <v>0.38709677419354838</v>
      </c>
      <c r="BT10" s="46">
        <v>0.42222222222222222</v>
      </c>
      <c r="BU10" s="46">
        <v>0.46875</v>
      </c>
      <c r="BV10" s="46">
        <v>0.42222222222222222</v>
      </c>
    </row>
    <row r="11" spans="1:75" x14ac:dyDescent="0.2">
      <c r="B11" s="1" t="s">
        <v>20</v>
      </c>
      <c r="D11" s="17">
        <f>'Fall 2022'!D11</f>
        <v>9</v>
      </c>
      <c r="E11" s="17">
        <v>12</v>
      </c>
      <c r="F11" s="17">
        <v>12</v>
      </c>
      <c r="G11" s="17">
        <v>20</v>
      </c>
      <c r="H11" s="17">
        <v>28</v>
      </c>
      <c r="I11" s="44"/>
      <c r="J11" s="17">
        <f>'Fall 2022'!J11</f>
        <v>4</v>
      </c>
      <c r="K11" s="17">
        <v>4</v>
      </c>
      <c r="L11" s="17">
        <v>4</v>
      </c>
      <c r="M11" s="17">
        <v>4</v>
      </c>
      <c r="N11" s="17">
        <v>4</v>
      </c>
      <c r="O11" s="44"/>
      <c r="P11" s="18">
        <f>'Fall 2022'!M11</f>
        <v>6.3999999999999995</v>
      </c>
      <c r="Q11" s="18">
        <v>6.64</v>
      </c>
      <c r="R11" s="18">
        <v>6.6400000000000006</v>
      </c>
      <c r="S11" s="18">
        <v>6.96</v>
      </c>
      <c r="T11" s="18">
        <v>6.4</v>
      </c>
      <c r="U11" s="44"/>
      <c r="V11" s="20">
        <f t="shared" si="0"/>
        <v>2.25</v>
      </c>
      <c r="W11" s="20">
        <v>3</v>
      </c>
      <c r="X11" s="20">
        <v>3</v>
      </c>
      <c r="Y11" s="20">
        <v>5</v>
      </c>
      <c r="Z11" s="20">
        <v>7</v>
      </c>
      <c r="AA11" s="44"/>
      <c r="AB11" s="21">
        <f>'Fall 2022'!T11</f>
        <v>1713</v>
      </c>
      <c r="AC11" s="21">
        <v>2018</v>
      </c>
      <c r="AD11" s="21">
        <v>1804</v>
      </c>
      <c r="AE11" s="21">
        <v>1811</v>
      </c>
      <c r="AF11" s="21">
        <v>1752</v>
      </c>
      <c r="AG11" s="44"/>
      <c r="AH11" s="21">
        <f t="shared" si="1"/>
        <v>267.65625</v>
      </c>
      <c r="AI11" s="21">
        <v>303.91566265060243</v>
      </c>
      <c r="AJ11" s="21">
        <v>271.68674698795178</v>
      </c>
      <c r="AK11" s="21">
        <v>260.20114942528738</v>
      </c>
      <c r="AL11" s="21">
        <v>273.75</v>
      </c>
      <c r="AM11" s="44"/>
      <c r="AN11" s="46">
        <f>'Fall 2022'!AA11</f>
        <v>0.58669001751313488</v>
      </c>
      <c r="AO11" s="46">
        <v>0.53369672943508428</v>
      </c>
      <c r="AP11" s="46">
        <v>0.53713968957871394</v>
      </c>
      <c r="AQ11" s="46">
        <v>0.58475980121479842</v>
      </c>
      <c r="AR11" s="46">
        <v>0.49828767123287671</v>
      </c>
      <c r="AS11" s="44"/>
      <c r="AT11" s="20">
        <f>'Fall 2022'!AH11</f>
        <v>20</v>
      </c>
      <c r="AU11" s="20">
        <v>24</v>
      </c>
      <c r="AV11" s="20">
        <v>23</v>
      </c>
      <c r="AW11" s="20">
        <v>21</v>
      </c>
      <c r="AX11" s="20">
        <v>20.5</v>
      </c>
      <c r="AY11" s="44"/>
      <c r="AZ11" s="20">
        <f>'Fall 2022'!AI11</f>
        <v>58</v>
      </c>
      <c r="BA11" s="20">
        <v>67</v>
      </c>
      <c r="BB11" s="20">
        <v>65</v>
      </c>
      <c r="BC11" s="20">
        <v>60.5</v>
      </c>
      <c r="BD11" s="20">
        <v>59.5</v>
      </c>
      <c r="BE11" s="44"/>
      <c r="BF11" s="20">
        <f>'Fall 2022'!AJ11</f>
        <v>845</v>
      </c>
      <c r="BG11" s="20">
        <v>999</v>
      </c>
      <c r="BH11" s="20">
        <v>975</v>
      </c>
      <c r="BI11" s="20">
        <v>903.75</v>
      </c>
      <c r="BJ11" s="20">
        <v>892.5</v>
      </c>
      <c r="BK11" s="44"/>
      <c r="BL11" s="20">
        <f>'Fall 2022'!AL11</f>
        <v>28.65</v>
      </c>
      <c r="BM11" s="20">
        <v>28.041666666666668</v>
      </c>
      <c r="BN11" s="20">
        <v>26.434782608695652</v>
      </c>
      <c r="BO11" s="20">
        <v>28.681818181818183</v>
      </c>
      <c r="BP11" s="20">
        <v>28.428571428571427</v>
      </c>
      <c r="BQ11" s="44"/>
      <c r="BR11" s="46">
        <f>'Fall 2022'!AP11</f>
        <v>0.45</v>
      </c>
      <c r="BS11" s="46">
        <v>0.54166666666666663</v>
      </c>
      <c r="BT11" s="46">
        <v>0.52173913043478259</v>
      </c>
      <c r="BU11" s="46">
        <v>0.40476190476190477</v>
      </c>
      <c r="BV11" s="46">
        <v>0.51219512195121952</v>
      </c>
    </row>
    <row r="12" spans="1:75" x14ac:dyDescent="0.2">
      <c r="D12" s="17"/>
      <c r="E12" s="17"/>
      <c r="F12" s="17"/>
      <c r="G12" s="17"/>
      <c r="H12" s="17"/>
      <c r="I12" s="44"/>
      <c r="J12" s="17"/>
      <c r="K12" s="17"/>
      <c r="L12" s="17"/>
      <c r="M12" s="17"/>
      <c r="N12" s="17"/>
      <c r="O12" s="44"/>
      <c r="P12" s="18"/>
      <c r="Q12" s="18"/>
      <c r="R12" s="18"/>
      <c r="S12" s="18"/>
      <c r="T12" s="18"/>
      <c r="U12" s="44"/>
      <c r="V12" s="20"/>
      <c r="W12" s="20"/>
      <c r="X12" s="20"/>
      <c r="Y12" s="20"/>
      <c r="Z12" s="20"/>
      <c r="AA12" s="44"/>
      <c r="AB12" s="21"/>
      <c r="AC12" s="21"/>
      <c r="AD12" s="21"/>
      <c r="AE12" s="21"/>
      <c r="AF12" s="21"/>
      <c r="AG12" s="44"/>
      <c r="AH12" s="21"/>
      <c r="AI12" s="21"/>
      <c r="AJ12" s="21"/>
      <c r="AK12" s="21"/>
      <c r="AL12" s="21"/>
      <c r="AM12" s="44"/>
      <c r="AN12" s="46"/>
      <c r="AO12" s="46"/>
      <c r="AP12" s="46"/>
      <c r="AQ12" s="46"/>
      <c r="AR12" s="46"/>
      <c r="AS12" s="44"/>
      <c r="AT12" s="20"/>
      <c r="AU12" s="20"/>
      <c r="AV12" s="20"/>
      <c r="AW12" s="20"/>
      <c r="AX12" s="20"/>
      <c r="AY12" s="44"/>
      <c r="AZ12" s="20"/>
      <c r="BA12" s="20"/>
      <c r="BB12" s="20"/>
      <c r="BC12" s="20"/>
      <c r="BD12" s="20"/>
      <c r="BE12" s="44"/>
      <c r="BF12" s="20"/>
      <c r="BG12" s="20"/>
      <c r="BH12" s="20"/>
      <c r="BI12" s="20"/>
      <c r="BJ12" s="20"/>
      <c r="BK12" s="44"/>
      <c r="BL12" s="20"/>
      <c r="BM12" s="20"/>
      <c r="BN12" s="20"/>
      <c r="BO12" s="20"/>
      <c r="BP12" s="20"/>
      <c r="BQ12" s="44"/>
      <c r="BR12" s="46"/>
      <c r="BS12" s="46"/>
      <c r="BT12" s="46"/>
      <c r="BU12" s="46"/>
      <c r="BV12" s="46"/>
    </row>
    <row r="13" spans="1:75" x14ac:dyDescent="0.2">
      <c r="B13" s="50" t="s">
        <v>10</v>
      </c>
      <c r="C13" s="50"/>
      <c r="D13" s="51">
        <f>'Fall 2022'!D13</f>
        <v>2</v>
      </c>
      <c r="E13" s="51">
        <v>1</v>
      </c>
      <c r="F13" s="51">
        <v>6</v>
      </c>
      <c r="G13" s="51">
        <v>8</v>
      </c>
      <c r="H13" s="51">
        <v>9</v>
      </c>
      <c r="I13" s="68"/>
      <c r="J13" s="51">
        <f>'Fall 2022'!J13</f>
        <v>2</v>
      </c>
      <c r="K13" s="51">
        <v>2</v>
      </c>
      <c r="L13" s="51">
        <v>1</v>
      </c>
      <c r="M13" s="51">
        <v>1</v>
      </c>
      <c r="N13" s="51">
        <v>1</v>
      </c>
      <c r="O13" s="68"/>
      <c r="P13" s="52">
        <f>'Fall 2022'!M13</f>
        <v>6.2</v>
      </c>
      <c r="Q13" s="52">
        <v>5.2</v>
      </c>
      <c r="R13" s="52">
        <v>4.5199999999999996</v>
      </c>
      <c r="S13" s="52">
        <v>3.7624</v>
      </c>
      <c r="T13" s="52">
        <v>4</v>
      </c>
      <c r="U13" s="68"/>
      <c r="V13" s="53">
        <f t="shared" ref="V13:V20" si="2">D13/J13</f>
        <v>1</v>
      </c>
      <c r="W13" s="53">
        <v>0.5</v>
      </c>
      <c r="X13" s="53">
        <v>6</v>
      </c>
      <c r="Y13" s="53">
        <v>8</v>
      </c>
      <c r="Z13" s="53">
        <v>9</v>
      </c>
      <c r="AA13" s="68"/>
      <c r="AB13" s="54">
        <f>'Fall 2022'!T13</f>
        <v>906</v>
      </c>
      <c r="AC13" s="54">
        <v>1212</v>
      </c>
      <c r="AD13" s="54">
        <v>1067</v>
      </c>
      <c r="AE13" s="54">
        <v>882</v>
      </c>
      <c r="AF13" s="54">
        <v>790</v>
      </c>
      <c r="AG13" s="68"/>
      <c r="AH13" s="54">
        <f t="shared" ref="AH13:AH20" si="3">AB13/P13</f>
        <v>146.12903225806451</v>
      </c>
      <c r="AI13" s="54">
        <v>233.07692307692307</v>
      </c>
      <c r="AJ13" s="54">
        <v>236.06194690265488</v>
      </c>
      <c r="AK13" s="54">
        <v>234.42483521156709</v>
      </c>
      <c r="AL13" s="54">
        <v>197.5</v>
      </c>
      <c r="AM13" s="68"/>
      <c r="AN13" s="55">
        <f>'Fall 2022'!AA13</f>
        <v>0.47792494481236203</v>
      </c>
      <c r="AO13" s="55">
        <v>0.45132013201320131</v>
      </c>
      <c r="AP13" s="55">
        <v>0.66916588566073099</v>
      </c>
      <c r="AQ13" s="55">
        <v>0.65192743764172334</v>
      </c>
      <c r="AR13" s="55">
        <v>0.689873417721519</v>
      </c>
      <c r="AS13" s="68"/>
      <c r="AT13" s="53">
        <f>'Fall 2022'!AH13</f>
        <v>12.5</v>
      </c>
      <c r="AU13" s="53">
        <v>17.5</v>
      </c>
      <c r="AV13" s="53">
        <v>15.666666666666668</v>
      </c>
      <c r="AW13" s="53">
        <v>13.333333333333332</v>
      </c>
      <c r="AX13" s="53">
        <v>14.166666666666668</v>
      </c>
      <c r="AY13" s="68"/>
      <c r="AZ13" s="53">
        <f>'Fall 2022'!AI13</f>
        <v>36</v>
      </c>
      <c r="BA13" s="53">
        <v>48.5</v>
      </c>
      <c r="BB13" s="53">
        <v>43</v>
      </c>
      <c r="BC13" s="53">
        <v>34</v>
      </c>
      <c r="BD13" s="53">
        <v>34.5</v>
      </c>
      <c r="BE13" s="68"/>
      <c r="BF13" s="53">
        <f>'Fall 2022'!AJ13</f>
        <v>535</v>
      </c>
      <c r="BG13" s="53">
        <v>765</v>
      </c>
      <c r="BH13" s="53">
        <v>682.5</v>
      </c>
      <c r="BI13" s="53">
        <v>577.5</v>
      </c>
      <c r="BJ13" s="53">
        <v>583.75</v>
      </c>
      <c r="BK13" s="68"/>
      <c r="BL13" s="53">
        <f>'Fall 2022'!AL13</f>
        <v>23.6</v>
      </c>
      <c r="BM13" s="53">
        <v>23.828571428571429</v>
      </c>
      <c r="BN13" s="53">
        <v>25.076923076923077</v>
      </c>
      <c r="BO13" s="53">
        <v>24.307692307692307</v>
      </c>
      <c r="BP13" s="53">
        <v>22</v>
      </c>
      <c r="BQ13" s="68"/>
      <c r="BR13" s="55">
        <f>'Fall 2022'!AP13</f>
        <v>0.52</v>
      </c>
      <c r="BS13" s="55">
        <v>0.5714285714285714</v>
      </c>
      <c r="BT13" s="55">
        <v>0.31914893617021273</v>
      </c>
      <c r="BU13" s="55">
        <v>0.375</v>
      </c>
      <c r="BV13" s="55">
        <v>0.37647058823529417</v>
      </c>
    </row>
    <row r="14" spans="1:75" x14ac:dyDescent="0.2">
      <c r="B14" s="1" t="s">
        <v>12</v>
      </c>
      <c r="D14" s="17">
        <f>'Fall 2022'!D14</f>
        <v>461</v>
      </c>
      <c r="E14" s="17">
        <v>413</v>
      </c>
      <c r="F14" s="17">
        <v>419</v>
      </c>
      <c r="G14" s="17">
        <v>448</v>
      </c>
      <c r="H14" s="17">
        <v>458</v>
      </c>
      <c r="I14" s="44"/>
      <c r="J14" s="17">
        <f>'Fall 2022'!J14</f>
        <v>14</v>
      </c>
      <c r="K14" s="17">
        <v>15</v>
      </c>
      <c r="L14" s="17">
        <v>16</v>
      </c>
      <c r="M14" s="17">
        <v>14</v>
      </c>
      <c r="N14" s="17">
        <v>15</v>
      </c>
      <c r="O14" s="44"/>
      <c r="P14" s="18">
        <f>'Fall 2022'!M14</f>
        <v>18.677600000000002</v>
      </c>
      <c r="Q14" s="18">
        <v>18.677599999999998</v>
      </c>
      <c r="R14" s="18">
        <v>19.96</v>
      </c>
      <c r="S14" s="18">
        <v>18.920000000000002</v>
      </c>
      <c r="T14" s="18">
        <v>19.600000000000001</v>
      </c>
      <c r="U14" s="44"/>
      <c r="V14" s="20">
        <f t="shared" si="2"/>
        <v>32.928571428571431</v>
      </c>
      <c r="W14" s="20">
        <v>27.533333333333335</v>
      </c>
      <c r="X14" s="20">
        <v>26.1875</v>
      </c>
      <c r="Y14" s="20">
        <v>32</v>
      </c>
      <c r="Z14" s="20">
        <v>30.533333333333335</v>
      </c>
      <c r="AA14" s="44"/>
      <c r="AB14" s="21">
        <f>'Fall 2022'!T14</f>
        <v>4865</v>
      </c>
      <c r="AC14" s="21">
        <v>5009</v>
      </c>
      <c r="AD14" s="21">
        <v>5568</v>
      </c>
      <c r="AE14" s="21">
        <v>5547</v>
      </c>
      <c r="AF14" s="21">
        <v>5416</v>
      </c>
      <c r="AG14" s="44"/>
      <c r="AH14" s="21">
        <f t="shared" si="3"/>
        <v>260.47243757227909</v>
      </c>
      <c r="AI14" s="21">
        <v>268.18220756414104</v>
      </c>
      <c r="AJ14" s="21">
        <v>278.95791583166334</v>
      </c>
      <c r="AK14" s="21">
        <v>293.18181818181813</v>
      </c>
      <c r="AL14" s="21">
        <v>276.32653061224488</v>
      </c>
      <c r="AM14" s="44"/>
      <c r="AN14" s="46">
        <f>'Fall 2022'!AA14</f>
        <v>0.22816032887975335</v>
      </c>
      <c r="AO14" s="46">
        <v>0.15452186065082851</v>
      </c>
      <c r="AP14" s="46">
        <v>8.2435344827586202E-2</v>
      </c>
      <c r="AQ14" s="46">
        <v>0.14602487831260141</v>
      </c>
      <c r="AR14" s="46">
        <v>0.19608567208271788</v>
      </c>
      <c r="AS14" s="44"/>
      <c r="AT14" s="20">
        <f>'Fall 2022'!AH14</f>
        <v>58.5</v>
      </c>
      <c r="AU14" s="20">
        <v>60</v>
      </c>
      <c r="AV14" s="20">
        <v>65</v>
      </c>
      <c r="AW14" s="20">
        <v>65</v>
      </c>
      <c r="AX14" s="20">
        <v>63</v>
      </c>
      <c r="AY14" s="44"/>
      <c r="AZ14" s="20">
        <f>'Fall 2022'!AI14</f>
        <v>162.5</v>
      </c>
      <c r="BA14" s="20">
        <v>166</v>
      </c>
      <c r="BB14" s="20">
        <v>183</v>
      </c>
      <c r="BC14" s="20">
        <v>181</v>
      </c>
      <c r="BD14" s="20">
        <v>177</v>
      </c>
      <c r="BE14" s="44"/>
      <c r="BF14" s="20">
        <f>'Fall 2022'!AJ14</f>
        <v>2508.9</v>
      </c>
      <c r="BG14" s="20">
        <v>2640</v>
      </c>
      <c r="BH14" s="20">
        <v>2895</v>
      </c>
      <c r="BI14" s="20">
        <v>2865</v>
      </c>
      <c r="BJ14" s="20">
        <v>2805</v>
      </c>
      <c r="BK14" s="44"/>
      <c r="BL14" s="20">
        <f>'Fall 2022'!AL14</f>
        <v>28.376068376068375</v>
      </c>
      <c r="BM14" s="20">
        <v>28.783333333333335</v>
      </c>
      <c r="BN14" s="20">
        <v>29.415384615384614</v>
      </c>
      <c r="BO14" s="20">
        <v>29.153846153846153</v>
      </c>
      <c r="BP14" s="20">
        <v>29.365079365079364</v>
      </c>
      <c r="BQ14" s="44"/>
      <c r="BR14" s="46">
        <f>'Fall 2022'!AP14</f>
        <v>0.81196581196581197</v>
      </c>
      <c r="BS14" s="46">
        <v>0.8833333333333333</v>
      </c>
      <c r="BT14" s="46">
        <v>0.93846153846153846</v>
      </c>
      <c r="BU14" s="46">
        <v>0.87692307692307692</v>
      </c>
      <c r="BV14" s="46">
        <v>0.82539682539682535</v>
      </c>
    </row>
    <row r="15" spans="1:75" x14ac:dyDescent="0.2">
      <c r="B15" s="1" t="s">
        <v>14</v>
      </c>
      <c r="D15" s="17">
        <f>'Fall 2022'!D15</f>
        <v>22</v>
      </c>
      <c r="E15" s="17">
        <v>27</v>
      </c>
      <c r="F15" s="17">
        <v>32</v>
      </c>
      <c r="G15" s="17">
        <v>30</v>
      </c>
      <c r="H15" s="17">
        <v>17</v>
      </c>
      <c r="I15" s="44"/>
      <c r="J15" s="17">
        <f>'Fall 2022'!J15</f>
        <v>4</v>
      </c>
      <c r="K15" s="17">
        <v>4</v>
      </c>
      <c r="L15" s="17">
        <v>5</v>
      </c>
      <c r="M15" s="17">
        <v>5</v>
      </c>
      <c r="N15" s="17">
        <v>5</v>
      </c>
      <c r="O15" s="44"/>
      <c r="P15" s="18">
        <f>'Fall 2022'!M15</f>
        <v>4.9824000000000002</v>
      </c>
      <c r="Q15" s="18">
        <v>5.4424000000000001</v>
      </c>
      <c r="R15" s="18">
        <v>5.96</v>
      </c>
      <c r="S15" s="18">
        <v>6.28</v>
      </c>
      <c r="T15" s="18">
        <v>6.3</v>
      </c>
      <c r="U15" s="44"/>
      <c r="V15" s="20">
        <f t="shared" si="2"/>
        <v>5.5</v>
      </c>
      <c r="W15" s="20">
        <v>6.75</v>
      </c>
      <c r="X15" s="20">
        <v>6.4</v>
      </c>
      <c r="Y15" s="20">
        <v>6</v>
      </c>
      <c r="Z15" s="20">
        <v>3.4</v>
      </c>
      <c r="AA15" s="44"/>
      <c r="AB15" s="21">
        <f>'Fall 2022'!T15</f>
        <v>1091</v>
      </c>
      <c r="AC15" s="21">
        <v>1384</v>
      </c>
      <c r="AD15" s="21">
        <v>1273</v>
      </c>
      <c r="AE15" s="21">
        <v>1310</v>
      </c>
      <c r="AF15" s="21">
        <v>1277</v>
      </c>
      <c r="AG15" s="44"/>
      <c r="AH15" s="21">
        <f t="shared" si="3"/>
        <v>218.97077713551701</v>
      </c>
      <c r="AI15" s="21">
        <v>254.29957371747759</v>
      </c>
      <c r="AJ15" s="21">
        <v>213.59060402684563</v>
      </c>
      <c r="AK15" s="21">
        <v>208.59872611464968</v>
      </c>
      <c r="AL15" s="21">
        <v>202.69841269841271</v>
      </c>
      <c r="AM15" s="44"/>
      <c r="AN15" s="46">
        <f>'Fall 2022'!AA15</f>
        <v>0.44821264894592117</v>
      </c>
      <c r="AO15" s="46">
        <v>0.46170520231213874</v>
      </c>
      <c r="AP15" s="46">
        <v>0.31814611154752553</v>
      </c>
      <c r="AQ15" s="46">
        <v>0.32213740458015266</v>
      </c>
      <c r="AR15" s="46">
        <v>0.33594361785434612</v>
      </c>
      <c r="AS15" s="44"/>
      <c r="AT15" s="20">
        <f>'Fall 2022'!AH15</f>
        <v>17.5</v>
      </c>
      <c r="AU15" s="20">
        <v>19</v>
      </c>
      <c r="AV15" s="20">
        <v>18</v>
      </c>
      <c r="AW15" s="20">
        <v>21</v>
      </c>
      <c r="AX15" s="20">
        <v>21</v>
      </c>
      <c r="AY15" s="44"/>
      <c r="AZ15" s="20">
        <f>'Fall 2022'!AI15</f>
        <v>44.5</v>
      </c>
      <c r="BA15" s="20">
        <v>49</v>
      </c>
      <c r="BB15" s="20">
        <v>48</v>
      </c>
      <c r="BC15" s="20">
        <v>55</v>
      </c>
      <c r="BD15" s="20">
        <v>55</v>
      </c>
      <c r="BE15" s="44"/>
      <c r="BF15" s="20">
        <f>'Fall 2022'!AJ15</f>
        <v>636.35</v>
      </c>
      <c r="BG15" s="20">
        <v>750</v>
      </c>
      <c r="BH15" s="20">
        <v>735</v>
      </c>
      <c r="BI15" s="20">
        <v>840</v>
      </c>
      <c r="BJ15" s="20">
        <v>840</v>
      </c>
      <c r="BK15" s="44"/>
      <c r="BL15" s="20">
        <f>'Fall 2022'!AL15</f>
        <v>22.4</v>
      </c>
      <c r="BM15" s="20">
        <v>26.421052631578949</v>
      </c>
      <c r="BN15" s="20">
        <v>25.055555555555557</v>
      </c>
      <c r="BO15" s="20">
        <v>22.142857142857142</v>
      </c>
      <c r="BP15" s="20">
        <v>21.142857142857142</v>
      </c>
      <c r="BQ15" s="44"/>
      <c r="BR15" s="46">
        <f>'Fall 2022'!AP15</f>
        <v>0.7142857142857143</v>
      </c>
      <c r="BS15" s="46">
        <v>0.68421052631578949</v>
      </c>
      <c r="BT15" s="46">
        <v>0.77777777777777779</v>
      </c>
      <c r="BU15" s="46">
        <v>0.7142857142857143</v>
      </c>
      <c r="BV15" s="46">
        <v>0.7142857142857143</v>
      </c>
    </row>
    <row r="16" spans="1:75" x14ac:dyDescent="0.2">
      <c r="B16" s="50" t="s">
        <v>15</v>
      </c>
      <c r="C16" s="50"/>
      <c r="D16" s="51">
        <f>'Fall 2022'!D16</f>
        <v>243</v>
      </c>
      <c r="E16" s="51">
        <v>214</v>
      </c>
      <c r="F16" s="51">
        <v>225</v>
      </c>
      <c r="G16" s="51">
        <v>207</v>
      </c>
      <c r="H16" s="51">
        <v>218</v>
      </c>
      <c r="I16" s="68"/>
      <c r="J16" s="51">
        <f>'Fall 2022'!J16</f>
        <v>10</v>
      </c>
      <c r="K16" s="51">
        <v>10</v>
      </c>
      <c r="L16" s="51">
        <v>13</v>
      </c>
      <c r="M16" s="51">
        <v>12</v>
      </c>
      <c r="N16" s="51">
        <v>13</v>
      </c>
      <c r="O16" s="68"/>
      <c r="P16" s="52">
        <f>'Fall 2022'!M16</f>
        <v>14.400000000000002</v>
      </c>
      <c r="Q16" s="52">
        <v>13.568</v>
      </c>
      <c r="R16" s="52">
        <v>16.36</v>
      </c>
      <c r="S16" s="52">
        <v>16.896000000000001</v>
      </c>
      <c r="T16" s="52">
        <v>17.100000000000001</v>
      </c>
      <c r="U16" s="68"/>
      <c r="V16" s="53">
        <f t="shared" si="2"/>
        <v>24.3</v>
      </c>
      <c r="W16" s="53">
        <v>21.4</v>
      </c>
      <c r="X16" s="53">
        <v>17.307692307692307</v>
      </c>
      <c r="Y16" s="53">
        <v>17.25</v>
      </c>
      <c r="Z16" s="53">
        <v>16.76923076923077</v>
      </c>
      <c r="AA16" s="68"/>
      <c r="AB16" s="54">
        <f>'Fall 2022'!T16</f>
        <v>3510</v>
      </c>
      <c r="AC16" s="54">
        <v>3151</v>
      </c>
      <c r="AD16" s="54">
        <v>3355</v>
      </c>
      <c r="AE16" s="54">
        <v>3527</v>
      </c>
      <c r="AF16" s="54">
        <v>4034</v>
      </c>
      <c r="AG16" s="68"/>
      <c r="AH16" s="54">
        <f t="shared" si="3"/>
        <v>243.74999999999997</v>
      </c>
      <c r="AI16" s="54">
        <v>232.23761792452831</v>
      </c>
      <c r="AJ16" s="54">
        <v>205.07334963325184</v>
      </c>
      <c r="AK16" s="54">
        <v>208.74763257575756</v>
      </c>
      <c r="AL16" s="54">
        <v>235.90643274853798</v>
      </c>
      <c r="AM16" s="68"/>
      <c r="AN16" s="55">
        <f>'Fall 2022'!AA16</f>
        <v>0.44188034188034186</v>
      </c>
      <c r="AO16" s="55">
        <v>0.43732148524278008</v>
      </c>
      <c r="AP16" s="55">
        <v>0.42473919523099851</v>
      </c>
      <c r="AQ16" s="55">
        <v>0.5520272185993762</v>
      </c>
      <c r="AR16" s="55">
        <v>0.41051065939514131</v>
      </c>
      <c r="AS16" s="68"/>
      <c r="AT16" s="53">
        <f>'Fall 2022'!AH16</f>
        <v>42.666666666666664</v>
      </c>
      <c r="AU16" s="53">
        <v>37.666666666666664</v>
      </c>
      <c r="AV16" s="53">
        <v>40.5</v>
      </c>
      <c r="AW16" s="53">
        <v>42.666666666666679</v>
      </c>
      <c r="AX16" s="53">
        <v>53.5</v>
      </c>
      <c r="AY16" s="68"/>
      <c r="AZ16" s="53">
        <f>'Fall 2022'!AI16</f>
        <v>128</v>
      </c>
      <c r="BA16" s="53">
        <v>116</v>
      </c>
      <c r="BB16" s="53">
        <v>127.5</v>
      </c>
      <c r="BC16" s="53">
        <v>128</v>
      </c>
      <c r="BD16" s="53">
        <v>156</v>
      </c>
      <c r="BE16" s="68"/>
      <c r="BF16" s="53">
        <f>'Fall 2022'!AJ16</f>
        <v>1867.5</v>
      </c>
      <c r="BG16" s="53">
        <v>1740</v>
      </c>
      <c r="BH16" s="53">
        <v>1912.5</v>
      </c>
      <c r="BI16" s="53">
        <v>1935</v>
      </c>
      <c r="BJ16" s="53">
        <v>2336.25</v>
      </c>
      <c r="BK16" s="68"/>
      <c r="BL16" s="53">
        <f>'Fall 2022'!AL16</f>
        <v>26.8359375</v>
      </c>
      <c r="BM16" s="53">
        <v>27.079646017699115</v>
      </c>
      <c r="BN16" s="53">
        <v>26.390243902439025</v>
      </c>
      <c r="BO16" s="53">
        <v>26.790697674418606</v>
      </c>
      <c r="BP16" s="53">
        <v>25.327272727272728</v>
      </c>
      <c r="BQ16" s="68"/>
      <c r="BR16" s="55">
        <f>'Fall 2022'!AP16</f>
        <v>0.6328125</v>
      </c>
      <c r="BS16" s="55">
        <v>0.62831858407079644</v>
      </c>
      <c r="BT16" s="55">
        <v>0.65432098765432101</v>
      </c>
      <c r="BU16" s="55">
        <v>0.5546875</v>
      </c>
      <c r="BV16" s="55">
        <v>0.68224299065420557</v>
      </c>
    </row>
    <row r="17" spans="1:75" x14ac:dyDescent="0.2">
      <c r="B17" s="1" t="s">
        <v>16</v>
      </c>
      <c r="D17" s="17">
        <f>'Fall 2022'!D17</f>
        <v>14</v>
      </c>
      <c r="E17" s="17">
        <v>23</v>
      </c>
      <c r="F17" s="17">
        <v>27</v>
      </c>
      <c r="G17" s="17">
        <v>43</v>
      </c>
      <c r="H17" s="17">
        <v>50</v>
      </c>
      <c r="I17" s="44"/>
      <c r="J17" s="17">
        <f>'Fall 2022'!J17</f>
        <v>1</v>
      </c>
      <c r="K17" s="17">
        <v>1</v>
      </c>
      <c r="L17" s="17">
        <v>1</v>
      </c>
      <c r="M17" s="17">
        <v>1</v>
      </c>
      <c r="N17" s="17">
        <v>1</v>
      </c>
      <c r="O17" s="44"/>
      <c r="P17" s="18">
        <f>'Fall 2022'!M17</f>
        <v>1</v>
      </c>
      <c r="Q17" s="18">
        <v>1.37</v>
      </c>
      <c r="R17" s="18">
        <v>1.24</v>
      </c>
      <c r="S17" s="18">
        <v>1</v>
      </c>
      <c r="T17" s="18">
        <v>1</v>
      </c>
      <c r="U17" s="44"/>
      <c r="V17" s="20">
        <f t="shared" si="2"/>
        <v>14</v>
      </c>
      <c r="W17" s="20">
        <v>23</v>
      </c>
      <c r="X17" s="20">
        <v>27</v>
      </c>
      <c r="Y17" s="20">
        <v>43</v>
      </c>
      <c r="Z17" s="20">
        <v>50</v>
      </c>
      <c r="AA17" s="44"/>
      <c r="AB17" s="21">
        <f>'Fall 2022'!T17</f>
        <v>66</v>
      </c>
      <c r="AC17" s="21">
        <v>49</v>
      </c>
      <c r="AD17" s="21">
        <v>25</v>
      </c>
      <c r="AE17" s="21">
        <v>95</v>
      </c>
      <c r="AF17" s="21">
        <v>111</v>
      </c>
      <c r="AG17" s="44"/>
      <c r="AH17" s="21">
        <f t="shared" si="3"/>
        <v>66</v>
      </c>
      <c r="AI17" s="21">
        <v>35.76642335766423</v>
      </c>
      <c r="AJ17" s="21">
        <v>20.161290322580644</v>
      </c>
      <c r="AK17" s="21">
        <v>95</v>
      </c>
      <c r="AL17" s="21">
        <v>111</v>
      </c>
      <c r="AM17" s="44"/>
      <c r="AN17" s="46">
        <f>'Fall 2022'!AA17</f>
        <v>0</v>
      </c>
      <c r="AO17" s="46">
        <v>0.93877551020408168</v>
      </c>
      <c r="AP17" s="46">
        <v>1</v>
      </c>
      <c r="AQ17" s="46">
        <v>0</v>
      </c>
      <c r="AR17" s="46">
        <v>0</v>
      </c>
      <c r="AS17" s="44"/>
      <c r="AT17" s="20">
        <f>'Fall 2022'!AH17</f>
        <v>2.5</v>
      </c>
      <c r="AU17" s="20">
        <v>3</v>
      </c>
      <c r="AV17" s="20">
        <v>1</v>
      </c>
      <c r="AW17" s="20">
        <v>2</v>
      </c>
      <c r="AX17" s="20">
        <v>4</v>
      </c>
      <c r="AY17" s="44"/>
      <c r="AZ17" s="20">
        <f>'Fall 2022'!AI17</f>
        <v>3.5</v>
      </c>
      <c r="BA17" s="20">
        <v>4</v>
      </c>
      <c r="BB17" s="20">
        <v>3</v>
      </c>
      <c r="BC17" s="20">
        <v>4</v>
      </c>
      <c r="BD17" s="20">
        <v>7</v>
      </c>
      <c r="BE17" s="44"/>
      <c r="BF17" s="20">
        <f>'Fall 2022'!AJ17</f>
        <v>89</v>
      </c>
      <c r="BG17" s="20">
        <v>87</v>
      </c>
      <c r="BH17" s="20">
        <v>45</v>
      </c>
      <c r="BI17" s="20">
        <v>60</v>
      </c>
      <c r="BJ17" s="20">
        <v>135</v>
      </c>
      <c r="BK17" s="44"/>
      <c r="BL17" s="20">
        <f>'Fall 2022'!AL17</f>
        <v>17.600000000000001</v>
      </c>
      <c r="BM17" s="20">
        <v>10.333333333333334</v>
      </c>
      <c r="BN17" s="20">
        <v>8</v>
      </c>
      <c r="BO17" s="20">
        <v>18.5</v>
      </c>
      <c r="BP17" s="20">
        <v>11.75</v>
      </c>
      <c r="BQ17" s="44"/>
      <c r="BR17" s="46">
        <f>'Fall 2022'!AP17</f>
        <v>1</v>
      </c>
      <c r="BS17" s="46">
        <v>0</v>
      </c>
      <c r="BT17" s="46">
        <v>0</v>
      </c>
      <c r="BU17" s="46">
        <v>1</v>
      </c>
      <c r="BV17" s="46">
        <v>1</v>
      </c>
    </row>
    <row r="18" spans="1:75" x14ac:dyDescent="0.2">
      <c r="B18" s="1" t="s">
        <v>21</v>
      </c>
      <c r="D18" s="17">
        <f>'Fall 2022'!D18</f>
        <v>78</v>
      </c>
      <c r="E18" s="17">
        <v>76</v>
      </c>
      <c r="F18" s="17">
        <v>75</v>
      </c>
      <c r="G18" s="17">
        <v>104</v>
      </c>
      <c r="H18" s="17">
        <v>113</v>
      </c>
      <c r="I18" s="44"/>
      <c r="J18" s="17">
        <f>'Fall 2022'!J18</f>
        <v>7</v>
      </c>
      <c r="K18" s="17">
        <v>5</v>
      </c>
      <c r="L18" s="17">
        <v>7</v>
      </c>
      <c r="M18" s="17">
        <v>8</v>
      </c>
      <c r="N18" s="17">
        <v>8</v>
      </c>
      <c r="O18" s="44"/>
      <c r="P18" s="18">
        <f>'Fall 2022'!M18</f>
        <v>10.4816</v>
      </c>
      <c r="Q18" s="18">
        <v>8.76</v>
      </c>
      <c r="R18" s="18">
        <v>10.64</v>
      </c>
      <c r="S18" s="18">
        <v>10.64</v>
      </c>
      <c r="T18" s="18">
        <v>10.9</v>
      </c>
      <c r="U18" s="44"/>
      <c r="V18" s="20">
        <f t="shared" si="2"/>
        <v>11.142857142857142</v>
      </c>
      <c r="W18" s="20">
        <v>15.2</v>
      </c>
      <c r="X18" s="20">
        <v>10.714285714285714</v>
      </c>
      <c r="Y18" s="20">
        <v>13</v>
      </c>
      <c r="Z18" s="20">
        <v>14.125</v>
      </c>
      <c r="AA18" s="44"/>
      <c r="AB18" s="21">
        <f>'Fall 2022'!T18</f>
        <v>2399</v>
      </c>
      <c r="AC18" s="21">
        <v>2400</v>
      </c>
      <c r="AD18" s="21">
        <v>2770</v>
      </c>
      <c r="AE18" s="21">
        <v>2937</v>
      </c>
      <c r="AF18" s="21">
        <v>2994</v>
      </c>
      <c r="AG18" s="44"/>
      <c r="AH18" s="21">
        <f t="shared" si="3"/>
        <v>228.87727064570294</v>
      </c>
      <c r="AI18" s="21">
        <v>273.97260273972603</v>
      </c>
      <c r="AJ18" s="21">
        <v>260.33834586466162</v>
      </c>
      <c r="AK18" s="21">
        <v>276.03383458646613</v>
      </c>
      <c r="AL18" s="21">
        <v>274.67889908256882</v>
      </c>
      <c r="AM18" s="44"/>
      <c r="AN18" s="46">
        <f>'Fall 2022'!AA18</f>
        <v>0.40391829929137141</v>
      </c>
      <c r="AO18" s="46">
        <v>0.52749999999999997</v>
      </c>
      <c r="AP18" s="46">
        <v>0.43104693140794226</v>
      </c>
      <c r="AQ18" s="46">
        <v>0.38202247191011235</v>
      </c>
      <c r="AR18" s="46">
        <v>0.40614562458249831</v>
      </c>
      <c r="AS18" s="44"/>
      <c r="AT18" s="20">
        <f>'Fall 2022'!AH18</f>
        <v>30.5</v>
      </c>
      <c r="AU18" s="20">
        <v>27.5</v>
      </c>
      <c r="AV18" s="20">
        <v>30</v>
      </c>
      <c r="AW18" s="20">
        <v>32</v>
      </c>
      <c r="AX18" s="20">
        <v>32.666666666666671</v>
      </c>
      <c r="AY18" s="44"/>
      <c r="AZ18" s="20">
        <f>'Fall 2022'!AI18</f>
        <v>91.5</v>
      </c>
      <c r="BA18" s="20">
        <v>82.5</v>
      </c>
      <c r="BB18" s="20">
        <v>90</v>
      </c>
      <c r="BC18" s="20">
        <v>96</v>
      </c>
      <c r="BD18" s="20">
        <v>97.5</v>
      </c>
      <c r="BE18" s="44"/>
      <c r="BF18" s="20">
        <f>'Fall 2022'!AJ18</f>
        <v>1360</v>
      </c>
      <c r="BG18" s="20">
        <v>1215</v>
      </c>
      <c r="BH18" s="20">
        <v>1350</v>
      </c>
      <c r="BI18" s="20">
        <v>1440</v>
      </c>
      <c r="BJ18" s="20">
        <v>1467.5</v>
      </c>
      <c r="BK18" s="44"/>
      <c r="BL18" s="20">
        <f>'Fall 2022'!AL18</f>
        <v>25.934426229508198</v>
      </c>
      <c r="BM18" s="20">
        <v>28.509090909090908</v>
      </c>
      <c r="BN18" s="20">
        <v>29.59375</v>
      </c>
      <c r="BO18" s="20">
        <v>30.21875</v>
      </c>
      <c r="BP18" s="20">
        <v>29.5</v>
      </c>
      <c r="BQ18" s="44"/>
      <c r="BR18" s="46">
        <f>'Fall 2022'!AP18</f>
        <v>0.70491803278688525</v>
      </c>
      <c r="BS18" s="46">
        <v>0.58181818181818179</v>
      </c>
      <c r="BT18" s="46">
        <v>0.6333333333333333</v>
      </c>
      <c r="BU18" s="46">
        <v>0.6875</v>
      </c>
      <c r="BV18" s="46">
        <v>0.6428571428571429</v>
      </c>
    </row>
    <row r="19" spans="1:75" x14ac:dyDescent="0.2">
      <c r="B19" s="50" t="s">
        <v>22</v>
      </c>
      <c r="C19" s="50"/>
      <c r="D19" s="51">
        <f>'Fall 2022'!D19</f>
        <v>352</v>
      </c>
      <c r="E19" s="51">
        <v>338</v>
      </c>
      <c r="F19" s="51">
        <v>311</v>
      </c>
      <c r="G19" s="51">
        <v>335</v>
      </c>
      <c r="H19" s="51">
        <v>316</v>
      </c>
      <c r="I19" s="68"/>
      <c r="J19" s="51">
        <f>'Fall 2022'!J19</f>
        <v>15</v>
      </c>
      <c r="K19" s="51">
        <v>12</v>
      </c>
      <c r="L19" s="51">
        <v>14</v>
      </c>
      <c r="M19" s="51">
        <v>15</v>
      </c>
      <c r="N19" s="51">
        <v>16</v>
      </c>
      <c r="O19" s="68"/>
      <c r="P19" s="52">
        <f>'Fall 2022'!M19</f>
        <v>18.64</v>
      </c>
      <c r="Q19" s="52">
        <v>16.079999999999998</v>
      </c>
      <c r="R19" s="52">
        <v>15.44</v>
      </c>
      <c r="S19" s="52">
        <v>16.7</v>
      </c>
      <c r="T19" s="52">
        <v>17.399999999999999</v>
      </c>
      <c r="U19" s="68"/>
      <c r="V19" s="53">
        <f t="shared" si="2"/>
        <v>23.466666666666665</v>
      </c>
      <c r="W19" s="53">
        <v>28.166666666666668</v>
      </c>
      <c r="X19" s="53">
        <v>22.214285714285715</v>
      </c>
      <c r="Y19" s="53">
        <v>22.333333333333332</v>
      </c>
      <c r="Z19" s="53">
        <v>19.75</v>
      </c>
      <c r="AA19" s="68"/>
      <c r="AB19" s="54">
        <f>'Fall 2022'!T19</f>
        <v>4931</v>
      </c>
      <c r="AC19" s="54">
        <v>4406</v>
      </c>
      <c r="AD19" s="54">
        <v>4410</v>
      </c>
      <c r="AE19" s="54">
        <v>4422</v>
      </c>
      <c r="AF19" s="54">
        <v>4213</v>
      </c>
      <c r="AG19" s="68"/>
      <c r="AH19" s="54">
        <f t="shared" si="3"/>
        <v>264.53862660944208</v>
      </c>
      <c r="AI19" s="54">
        <v>274.00497512437812</v>
      </c>
      <c r="AJ19" s="54">
        <v>285.62176165803112</v>
      </c>
      <c r="AK19" s="54">
        <v>264.79041916167665</v>
      </c>
      <c r="AL19" s="54">
        <v>242.12643678160921</v>
      </c>
      <c r="AM19" s="68"/>
      <c r="AN19" s="55">
        <f>'Fall 2022'!AA19</f>
        <v>0.15818292435611439</v>
      </c>
      <c r="AO19" s="55">
        <v>0.36495687698592827</v>
      </c>
      <c r="AP19" s="55">
        <v>0.10748299319727891</v>
      </c>
      <c r="AQ19" s="55">
        <v>0.11465400271370421</v>
      </c>
      <c r="AR19" s="55">
        <v>0.12176596249703299</v>
      </c>
      <c r="AS19" s="68"/>
      <c r="AT19" s="53">
        <f>'Fall 2022'!AH19</f>
        <v>53</v>
      </c>
      <c r="AU19" s="53">
        <v>48</v>
      </c>
      <c r="AV19" s="53">
        <v>47</v>
      </c>
      <c r="AW19" s="53">
        <v>50</v>
      </c>
      <c r="AX19" s="53">
        <v>46</v>
      </c>
      <c r="AY19" s="68"/>
      <c r="AZ19" s="53">
        <f>'Fall 2022'!AI19</f>
        <v>159</v>
      </c>
      <c r="BA19" s="53">
        <v>144</v>
      </c>
      <c r="BB19" s="53">
        <v>139</v>
      </c>
      <c r="BC19" s="53">
        <v>150</v>
      </c>
      <c r="BD19" s="53">
        <v>138</v>
      </c>
      <c r="BE19" s="68"/>
      <c r="BF19" s="53">
        <f>'Fall 2022'!AJ19</f>
        <v>2332.5</v>
      </c>
      <c r="BG19" s="53">
        <v>2115</v>
      </c>
      <c r="BH19" s="53">
        <v>2070</v>
      </c>
      <c r="BI19" s="53">
        <v>2235</v>
      </c>
      <c r="BJ19" s="53">
        <v>2070</v>
      </c>
      <c r="BK19" s="68"/>
      <c r="BL19" s="53">
        <f>'Fall 2022'!AL19</f>
        <v>30.641509433962263</v>
      </c>
      <c r="BM19" s="53">
        <v>30.208333333333332</v>
      </c>
      <c r="BN19" s="53">
        <v>31.148936170212767</v>
      </c>
      <c r="BO19" s="53">
        <v>28.8</v>
      </c>
      <c r="BP19" s="53">
        <v>29.978260869565219</v>
      </c>
      <c r="BQ19" s="68"/>
      <c r="BR19" s="55">
        <f>'Fall 2022'!AP19</f>
        <v>0.81132075471698117</v>
      </c>
      <c r="BS19" s="55">
        <v>0.66666666666666663</v>
      </c>
      <c r="BT19" s="55">
        <v>0.87234042553191493</v>
      </c>
      <c r="BU19" s="55">
        <v>0.88</v>
      </c>
      <c r="BV19" s="55">
        <v>0.86956521739130432</v>
      </c>
    </row>
    <row r="20" spans="1:75" x14ac:dyDescent="0.2">
      <c r="B20" s="1" t="s">
        <v>23</v>
      </c>
      <c r="D20" s="17">
        <f>'Fall 2022'!D20</f>
        <v>308</v>
      </c>
      <c r="E20" s="17">
        <v>346</v>
      </c>
      <c r="F20" s="17">
        <v>433</v>
      </c>
      <c r="G20" s="17">
        <v>463</v>
      </c>
      <c r="H20" s="17">
        <v>427</v>
      </c>
      <c r="I20" s="44"/>
      <c r="J20" s="17">
        <f>'Fall 2022'!J20</f>
        <v>14</v>
      </c>
      <c r="K20" s="17">
        <v>13</v>
      </c>
      <c r="L20" s="17">
        <v>16</v>
      </c>
      <c r="M20" s="17">
        <v>15</v>
      </c>
      <c r="N20" s="17">
        <v>16</v>
      </c>
      <c r="O20" s="44"/>
      <c r="P20" s="18">
        <f>'Fall 2022'!M20</f>
        <v>19.8</v>
      </c>
      <c r="Q20" s="18">
        <v>18.8</v>
      </c>
      <c r="R20" s="18">
        <v>22.04</v>
      </c>
      <c r="S20" s="18">
        <v>22.08</v>
      </c>
      <c r="T20" s="18">
        <v>21.8</v>
      </c>
      <c r="U20" s="44"/>
      <c r="V20" s="20">
        <f t="shared" si="2"/>
        <v>22</v>
      </c>
      <c r="W20" s="20">
        <v>26.615384615384617</v>
      </c>
      <c r="X20" s="20">
        <v>27.0625</v>
      </c>
      <c r="Y20" s="20">
        <v>30.866666666666667</v>
      </c>
      <c r="Z20" s="20">
        <v>26.6875</v>
      </c>
      <c r="AA20" s="44"/>
      <c r="AB20" s="21">
        <f>'Fall 2022'!T20</f>
        <v>5783</v>
      </c>
      <c r="AC20" s="21">
        <v>5785</v>
      </c>
      <c r="AD20" s="21">
        <v>6587</v>
      </c>
      <c r="AE20" s="21">
        <v>6645</v>
      </c>
      <c r="AF20" s="21">
        <v>6990</v>
      </c>
      <c r="AG20" s="44"/>
      <c r="AH20" s="21">
        <f t="shared" si="3"/>
        <v>292.07070707070704</v>
      </c>
      <c r="AI20" s="21">
        <v>307.71276595744678</v>
      </c>
      <c r="AJ20" s="21">
        <v>298.86569872958256</v>
      </c>
      <c r="AK20" s="21">
        <v>300.95108695652175</v>
      </c>
      <c r="AL20" s="21">
        <v>320.64220183486236</v>
      </c>
      <c r="AM20" s="44"/>
      <c r="AN20" s="46">
        <f>'Fall 2022'!AA20</f>
        <v>0.41993774857340482</v>
      </c>
      <c r="AO20" s="46">
        <v>0.46309420916162491</v>
      </c>
      <c r="AP20" s="46">
        <v>0.41855169272810078</v>
      </c>
      <c r="AQ20" s="46">
        <v>0.37652370203160274</v>
      </c>
      <c r="AR20" s="46">
        <v>0.32088698140200284</v>
      </c>
      <c r="AS20" s="44"/>
      <c r="AT20" s="20">
        <f>'Fall 2022'!AH20</f>
        <v>57.666666666666664</v>
      </c>
      <c r="AU20" s="20">
        <v>56.333333333333336</v>
      </c>
      <c r="AV20" s="20">
        <v>59.333333333333329</v>
      </c>
      <c r="AW20" s="20">
        <v>63</v>
      </c>
      <c r="AX20" s="20">
        <v>66</v>
      </c>
      <c r="AY20" s="44"/>
      <c r="AZ20" s="20">
        <f>'Fall 2022'!AI20</f>
        <v>173</v>
      </c>
      <c r="BA20" s="20">
        <v>169</v>
      </c>
      <c r="BB20" s="20">
        <v>178</v>
      </c>
      <c r="BC20" s="20">
        <v>189</v>
      </c>
      <c r="BD20" s="20">
        <v>198</v>
      </c>
      <c r="BE20" s="44"/>
      <c r="BF20" s="20">
        <f>'Fall 2022'!AJ20</f>
        <v>2525.833333333333</v>
      </c>
      <c r="BG20" s="20">
        <v>2535</v>
      </c>
      <c r="BH20" s="20">
        <v>2670</v>
      </c>
      <c r="BI20" s="20">
        <v>2835</v>
      </c>
      <c r="BJ20" s="20">
        <v>2970</v>
      </c>
      <c r="BK20" s="44"/>
      <c r="BL20" s="20">
        <f>'Fall 2022'!AL20</f>
        <v>33.03468208092486</v>
      </c>
      <c r="BM20" s="20">
        <v>33.887573964497037</v>
      </c>
      <c r="BN20" s="20">
        <v>36.366666666666667</v>
      </c>
      <c r="BO20" s="20">
        <v>34.841269841269842</v>
      </c>
      <c r="BP20" s="20">
        <v>34.954545454545453</v>
      </c>
      <c r="BQ20" s="44"/>
      <c r="BR20" s="46">
        <f>'Fall 2022'!AP20</f>
        <v>0.67919075144508667</v>
      </c>
      <c r="BS20" s="46">
        <v>0.6449704142011834</v>
      </c>
      <c r="BT20" s="46">
        <v>0.6460674157303371</v>
      </c>
      <c r="BU20" s="46">
        <v>0.73015873015873012</v>
      </c>
      <c r="BV20" s="46">
        <v>0.75757575757575757</v>
      </c>
    </row>
    <row r="21" spans="1:75" x14ac:dyDescent="0.2">
      <c r="D21" s="17"/>
      <c r="E21" s="17"/>
      <c r="F21" s="17"/>
      <c r="G21" s="17"/>
      <c r="H21" s="17"/>
      <c r="I21" s="44"/>
      <c r="J21" s="17"/>
      <c r="K21" s="17"/>
      <c r="L21" s="17"/>
      <c r="M21" s="17"/>
      <c r="N21" s="17"/>
      <c r="O21" s="44"/>
      <c r="P21" s="18"/>
      <c r="Q21" s="18"/>
      <c r="R21" s="18"/>
      <c r="S21" s="18"/>
      <c r="T21" s="18"/>
      <c r="U21" s="44"/>
      <c r="V21" s="20"/>
      <c r="W21" s="20"/>
      <c r="X21" s="20"/>
      <c r="Y21" s="20"/>
      <c r="Z21" s="20"/>
      <c r="AA21" s="44"/>
      <c r="AB21" s="21"/>
      <c r="AC21" s="21"/>
      <c r="AD21" s="21"/>
      <c r="AE21" s="21"/>
      <c r="AF21" s="21"/>
      <c r="AG21" s="44"/>
      <c r="AH21" s="21"/>
      <c r="AI21" s="21"/>
      <c r="AJ21" s="21"/>
      <c r="AK21" s="21"/>
      <c r="AL21" s="21"/>
      <c r="AM21" s="44"/>
      <c r="AN21" s="46"/>
      <c r="AO21" s="46"/>
      <c r="AP21" s="46"/>
      <c r="AQ21" s="46"/>
      <c r="AR21" s="46"/>
      <c r="AS21" s="44"/>
      <c r="AT21" s="20"/>
      <c r="AU21" s="20"/>
      <c r="AV21" s="20"/>
      <c r="AW21" s="20"/>
      <c r="AX21" s="20"/>
      <c r="AY21" s="44"/>
      <c r="AZ21" s="20"/>
      <c r="BA21" s="20"/>
      <c r="BB21" s="20"/>
      <c r="BC21" s="20"/>
      <c r="BD21" s="20"/>
      <c r="BE21" s="44"/>
      <c r="BF21" s="20"/>
      <c r="BG21" s="20"/>
      <c r="BH21" s="20"/>
      <c r="BI21" s="20"/>
      <c r="BJ21" s="20"/>
      <c r="BK21" s="44"/>
      <c r="BL21" s="20"/>
      <c r="BM21" s="20"/>
      <c r="BN21" s="20"/>
      <c r="BO21" s="20"/>
      <c r="BP21" s="20"/>
      <c r="BQ21" s="44"/>
      <c r="BR21" s="46"/>
      <c r="BS21" s="46"/>
      <c r="BT21" s="46"/>
      <c r="BU21" s="46"/>
      <c r="BV21" s="46"/>
    </row>
    <row r="22" spans="1:75" x14ac:dyDescent="0.2">
      <c r="B22" s="1" t="s">
        <v>24</v>
      </c>
      <c r="D22" s="17">
        <f>'Fall 2022'!D22</f>
        <v>268</v>
      </c>
      <c r="E22" s="17">
        <v>310</v>
      </c>
      <c r="F22" s="17">
        <v>314</v>
      </c>
      <c r="G22" s="17">
        <v>342</v>
      </c>
      <c r="H22" s="17">
        <v>365</v>
      </c>
      <c r="I22" s="44"/>
      <c r="J22" s="17">
        <f>'Fall 2022'!J22</f>
        <v>16</v>
      </c>
      <c r="K22" s="17">
        <v>16</v>
      </c>
      <c r="L22" s="17">
        <v>16</v>
      </c>
      <c r="M22" s="17">
        <v>15</v>
      </c>
      <c r="N22" s="17">
        <v>16</v>
      </c>
      <c r="O22" s="44"/>
      <c r="P22" s="18">
        <f>'Fall 2022'!M22</f>
        <v>23.24</v>
      </c>
      <c r="Q22" s="18">
        <v>23.57</v>
      </c>
      <c r="R22" s="18">
        <v>23.9</v>
      </c>
      <c r="S22" s="18">
        <v>23.847999999999999</v>
      </c>
      <c r="T22" s="18">
        <v>24.4</v>
      </c>
      <c r="U22" s="44"/>
      <c r="V22" s="20">
        <f>D22/J22</f>
        <v>16.75</v>
      </c>
      <c r="W22" s="20">
        <v>19.375</v>
      </c>
      <c r="X22" s="20">
        <v>19.625</v>
      </c>
      <c r="Y22" s="20">
        <v>22.8</v>
      </c>
      <c r="Z22" s="20">
        <v>22.8125</v>
      </c>
      <c r="AA22" s="44"/>
      <c r="AB22" s="21">
        <f>'Fall 2022'!T22</f>
        <v>4639.6469999999999</v>
      </c>
      <c r="AC22" s="21">
        <v>5355.92</v>
      </c>
      <c r="AD22" s="21">
        <v>5211</v>
      </c>
      <c r="AE22" s="21">
        <v>5231</v>
      </c>
      <c r="AF22" s="21">
        <v>5419</v>
      </c>
      <c r="AG22" s="44"/>
      <c r="AH22" s="21">
        <f>AB22/P22</f>
        <v>199.64057659208262</v>
      </c>
      <c r="AI22" s="21">
        <v>227.23462028001697</v>
      </c>
      <c r="AJ22" s="21">
        <v>218.03347280334728</v>
      </c>
      <c r="AK22" s="21">
        <v>219.34753438443477</v>
      </c>
      <c r="AL22" s="21">
        <v>222.09016393442624</v>
      </c>
      <c r="AM22" s="44"/>
      <c r="AN22" s="46">
        <f>'Fall 2022'!AA22</f>
        <v>0.12026777037132351</v>
      </c>
      <c r="AO22" s="46">
        <v>0.1026901073951814</v>
      </c>
      <c r="AP22" s="46">
        <v>0.13317981193628861</v>
      </c>
      <c r="AQ22" s="46">
        <v>0.13267061747275855</v>
      </c>
      <c r="AR22" s="46">
        <v>0.10536999446392323</v>
      </c>
      <c r="AS22" s="44"/>
      <c r="AT22" s="20">
        <f>'Fall 2022'!AH22</f>
        <v>86.666600000000003</v>
      </c>
      <c r="AU22" s="20">
        <v>92</v>
      </c>
      <c r="AV22" s="20">
        <v>92</v>
      </c>
      <c r="AW22" s="20">
        <v>89</v>
      </c>
      <c r="AX22" s="20">
        <v>96</v>
      </c>
      <c r="AY22" s="44"/>
      <c r="AZ22" s="20">
        <f>'Fall 2022'!AI22</f>
        <v>110.1664</v>
      </c>
      <c r="BA22" s="20">
        <v>115</v>
      </c>
      <c r="BB22" s="20">
        <v>115</v>
      </c>
      <c r="BC22" s="20">
        <v>113</v>
      </c>
      <c r="BD22" s="20">
        <v>117</v>
      </c>
      <c r="BE22" s="44"/>
      <c r="BF22" s="20">
        <f>'Fall 2022'!AJ22</f>
        <v>3308.3305</v>
      </c>
      <c r="BG22" s="20">
        <v>3540</v>
      </c>
      <c r="BH22" s="20">
        <v>3510</v>
      </c>
      <c r="BI22" s="20">
        <v>3457.5</v>
      </c>
      <c r="BJ22" s="20">
        <v>3630</v>
      </c>
      <c r="BK22" s="44"/>
      <c r="BL22" s="20">
        <f>'Fall 2022'!AL22</f>
        <v>27.273044056187739</v>
      </c>
      <c r="BM22" s="20">
        <v>29.344782608695645</v>
      </c>
      <c r="BN22" s="20">
        <v>28.554347826086957</v>
      </c>
      <c r="BO22" s="20">
        <v>29.117021276595743</v>
      </c>
      <c r="BP22" s="20">
        <v>28.65625</v>
      </c>
      <c r="BQ22" s="44"/>
      <c r="BR22" s="46">
        <f>'Fall 2022'!AP22</f>
        <v>0.7461536508874238</v>
      </c>
      <c r="BS22" s="46">
        <v>0.70108695652173914</v>
      </c>
      <c r="BT22" s="46">
        <v>0.69565217391304346</v>
      </c>
      <c r="BU22" s="46">
        <v>0.6179775280898876</v>
      </c>
      <c r="BV22" s="46">
        <v>0.65625</v>
      </c>
    </row>
    <row r="23" spans="1:75" x14ac:dyDescent="0.2">
      <c r="B23" s="50" t="s">
        <v>25</v>
      </c>
      <c r="C23" s="50"/>
      <c r="D23" s="51">
        <f>'Fall 2022'!D23</f>
        <v>39</v>
      </c>
      <c r="E23" s="51">
        <v>38</v>
      </c>
      <c r="F23" s="51">
        <v>28</v>
      </c>
      <c r="G23" s="51">
        <v>48</v>
      </c>
      <c r="H23" s="51">
        <v>57</v>
      </c>
      <c r="I23" s="68"/>
      <c r="J23" s="51">
        <f>'Fall 2022'!J23</f>
        <v>8</v>
      </c>
      <c r="K23" s="51">
        <v>7</v>
      </c>
      <c r="L23" s="51">
        <v>7</v>
      </c>
      <c r="M23" s="51">
        <v>8</v>
      </c>
      <c r="N23" s="51">
        <v>7</v>
      </c>
      <c r="O23" s="68"/>
      <c r="P23" s="52">
        <f>'Fall 2022'!M23</f>
        <v>11.6</v>
      </c>
      <c r="Q23" s="52">
        <v>10.86</v>
      </c>
      <c r="R23" s="52">
        <v>10.08</v>
      </c>
      <c r="S23" s="52">
        <v>12.06</v>
      </c>
      <c r="T23" s="52">
        <v>14.219999999999999</v>
      </c>
      <c r="U23" s="68"/>
      <c r="V23" s="53">
        <f>D23/J23</f>
        <v>4.875</v>
      </c>
      <c r="W23" s="53">
        <v>5.4285714285714288</v>
      </c>
      <c r="X23" s="53">
        <v>4</v>
      </c>
      <c r="Y23" s="53">
        <v>6</v>
      </c>
      <c r="Z23" s="53">
        <v>8.1428571428571423</v>
      </c>
      <c r="AA23" s="68"/>
      <c r="AB23" s="54">
        <f>'Fall 2022'!T23</f>
        <v>2027.0028</v>
      </c>
      <c r="AC23" s="54">
        <v>2628</v>
      </c>
      <c r="AD23" s="54">
        <v>2691</v>
      </c>
      <c r="AE23" s="54">
        <v>2707</v>
      </c>
      <c r="AF23" s="54">
        <v>3064</v>
      </c>
      <c r="AG23" s="68"/>
      <c r="AH23" s="54">
        <f>AB23/P23</f>
        <v>174.74162068965518</v>
      </c>
      <c r="AI23" s="54">
        <v>241.98895027624312</v>
      </c>
      <c r="AJ23" s="54">
        <v>266.96428571428572</v>
      </c>
      <c r="AK23" s="54">
        <v>224.46102819237146</v>
      </c>
      <c r="AL23" s="54">
        <v>215.47116736990156</v>
      </c>
      <c r="AM23" s="68"/>
      <c r="AN23" s="55">
        <f>'Fall 2022'!AA23</f>
        <v>4.0289830877391977E-2</v>
      </c>
      <c r="AO23" s="55">
        <v>7.9147640791476404E-2</v>
      </c>
      <c r="AP23" s="55">
        <v>2.0066889632107024E-2</v>
      </c>
      <c r="AQ23" s="55">
        <v>5.6150720354636127E-2</v>
      </c>
      <c r="AR23" s="55">
        <v>9.0078328981723244E-2</v>
      </c>
      <c r="AS23" s="68"/>
      <c r="AT23" s="53">
        <f>'Fall 2022'!AH23</f>
        <v>51.5002</v>
      </c>
      <c r="AU23" s="53">
        <v>52</v>
      </c>
      <c r="AV23" s="53">
        <v>48</v>
      </c>
      <c r="AW23" s="53">
        <v>57</v>
      </c>
      <c r="AX23" s="53">
        <v>60</v>
      </c>
      <c r="AY23" s="68"/>
      <c r="AZ23" s="53">
        <f>'Fall 2022'!AI23</f>
        <v>68.500200000000007</v>
      </c>
      <c r="BA23" s="53">
        <v>69</v>
      </c>
      <c r="BB23" s="53">
        <v>65</v>
      </c>
      <c r="BC23" s="53">
        <v>75.333333333333329</v>
      </c>
      <c r="BD23" s="53">
        <v>69.333333333333329</v>
      </c>
      <c r="BE23" s="68"/>
      <c r="BF23" s="53">
        <f>'Fall 2022'!AJ23</f>
        <v>1820.009</v>
      </c>
      <c r="BG23" s="53">
        <v>1845</v>
      </c>
      <c r="BH23" s="53">
        <v>1695</v>
      </c>
      <c r="BI23" s="53">
        <v>2047.5</v>
      </c>
      <c r="BJ23" s="53">
        <v>2182.5</v>
      </c>
      <c r="BK23" s="68"/>
      <c r="BL23" s="53">
        <f>'Fall 2022'!AL23</f>
        <v>23.339769554292992</v>
      </c>
      <c r="BM23" s="53">
        <v>27.98076923076923</v>
      </c>
      <c r="BN23" s="53">
        <v>30.1875</v>
      </c>
      <c r="BO23" s="53">
        <v>25.894736842105264</v>
      </c>
      <c r="BP23" s="53">
        <v>27.966666666666665</v>
      </c>
      <c r="BQ23" s="68"/>
      <c r="BR23" s="55">
        <f>'Fall 2022'!AP23</f>
        <v>0.84789573632723758</v>
      </c>
      <c r="BS23" s="55">
        <v>0.76923076923076927</v>
      </c>
      <c r="BT23" s="55">
        <v>0.83333333333333337</v>
      </c>
      <c r="BU23" s="55">
        <v>0.75438596491228072</v>
      </c>
      <c r="BV23" s="55">
        <v>0.6333333333333333</v>
      </c>
    </row>
    <row r="24" spans="1:75" x14ac:dyDescent="0.2">
      <c r="B24" s="1" t="s">
        <v>26</v>
      </c>
      <c r="D24" s="17">
        <f>'Fall 2022'!D24</f>
        <v>35</v>
      </c>
      <c r="E24" s="17">
        <v>33</v>
      </c>
      <c r="F24" s="17">
        <v>36</v>
      </c>
      <c r="G24" s="17">
        <v>35</v>
      </c>
      <c r="H24" s="17">
        <v>35</v>
      </c>
      <c r="I24" s="44"/>
      <c r="J24" s="17">
        <f>'Fall 2022'!J24</f>
        <v>5</v>
      </c>
      <c r="K24" s="17">
        <v>5</v>
      </c>
      <c r="L24" s="17">
        <v>5</v>
      </c>
      <c r="M24" s="17">
        <v>5</v>
      </c>
      <c r="N24" s="17">
        <v>5</v>
      </c>
      <c r="O24" s="44"/>
      <c r="P24" s="18">
        <f>'Fall 2022'!M24</f>
        <v>7.64</v>
      </c>
      <c r="Q24" s="18">
        <v>6</v>
      </c>
      <c r="R24" s="18">
        <v>6.48</v>
      </c>
      <c r="S24" s="18">
        <v>6.9</v>
      </c>
      <c r="T24" s="18">
        <v>6.7</v>
      </c>
      <c r="U24" s="44"/>
      <c r="V24" s="20">
        <f>D24/J24</f>
        <v>7</v>
      </c>
      <c r="W24" s="20">
        <v>6.6</v>
      </c>
      <c r="X24" s="20">
        <v>7.2</v>
      </c>
      <c r="Y24" s="20">
        <v>7</v>
      </c>
      <c r="Z24" s="20">
        <v>7</v>
      </c>
      <c r="AA24" s="44"/>
      <c r="AB24" s="21">
        <f>'Fall 2022'!T24</f>
        <v>1356.296</v>
      </c>
      <c r="AC24" s="21">
        <v>951.07999999999993</v>
      </c>
      <c r="AD24" s="21">
        <v>1047</v>
      </c>
      <c r="AE24" s="21">
        <v>1047</v>
      </c>
      <c r="AF24" s="21">
        <v>1196</v>
      </c>
      <c r="AG24" s="44"/>
      <c r="AH24" s="21">
        <f>AB24/P24</f>
        <v>177.52565445026178</v>
      </c>
      <c r="AI24" s="21">
        <v>158.51333333333332</v>
      </c>
      <c r="AJ24" s="21">
        <v>161.57407407407408</v>
      </c>
      <c r="AK24" s="21">
        <v>151.7391304347826</v>
      </c>
      <c r="AL24" s="21">
        <v>178.50746268656715</v>
      </c>
      <c r="AM24" s="44"/>
      <c r="AN24" s="46">
        <f>'Fall 2022'!AA24</f>
        <v>0.13761597763320099</v>
      </c>
      <c r="AO24" s="46">
        <v>0</v>
      </c>
      <c r="AP24" s="46">
        <v>0</v>
      </c>
      <c r="AQ24" s="46">
        <v>0.25692454632282713</v>
      </c>
      <c r="AR24" s="46">
        <v>0.27173913043478259</v>
      </c>
      <c r="AS24" s="44"/>
      <c r="AT24" s="20">
        <f>'Fall 2022'!AH24</f>
        <v>23.833199999999998</v>
      </c>
      <c r="AU24" s="20">
        <v>19</v>
      </c>
      <c r="AV24" s="20">
        <v>23</v>
      </c>
      <c r="AW24" s="20">
        <v>19</v>
      </c>
      <c r="AX24" s="20">
        <v>22</v>
      </c>
      <c r="AY24" s="44"/>
      <c r="AZ24" s="20">
        <f>'Fall 2022'!AI24</f>
        <v>33.332799999999999</v>
      </c>
      <c r="BA24" s="20">
        <v>25</v>
      </c>
      <c r="BB24" s="20">
        <v>28</v>
      </c>
      <c r="BC24" s="20">
        <v>22</v>
      </c>
      <c r="BD24" s="20">
        <v>28</v>
      </c>
      <c r="BE24" s="44"/>
      <c r="BF24" s="20">
        <f>'Fall 2022'!AJ24</f>
        <v>899.16100000000006</v>
      </c>
      <c r="BG24" s="20">
        <v>720</v>
      </c>
      <c r="BH24" s="20">
        <v>855</v>
      </c>
      <c r="BI24" s="20">
        <v>705</v>
      </c>
      <c r="BJ24" s="20">
        <v>825</v>
      </c>
      <c r="BK24" s="44"/>
      <c r="BL24" s="20">
        <f>'Fall 2022'!AL24</f>
        <v>25.650101539029595</v>
      </c>
      <c r="BM24" s="20">
        <v>23.277894736842104</v>
      </c>
      <c r="BN24" s="20">
        <v>22.739130434782609</v>
      </c>
      <c r="BO24" s="20">
        <v>27.214285714285715</v>
      </c>
      <c r="BP24" s="20">
        <v>25.59090909090909</v>
      </c>
      <c r="BQ24" s="44"/>
      <c r="BR24" s="46">
        <f>'Fall 2022'!AP24</f>
        <v>0.80419750600003359</v>
      </c>
      <c r="BS24" s="46">
        <v>1</v>
      </c>
      <c r="BT24" s="46">
        <v>0.82608695652173914</v>
      </c>
      <c r="BU24" s="46">
        <v>0.73684210526315785</v>
      </c>
      <c r="BV24" s="46">
        <v>0.72727272727272729</v>
      </c>
    </row>
    <row r="25" spans="1:75" x14ac:dyDescent="0.2">
      <c r="B25" s="1" t="s">
        <v>17</v>
      </c>
      <c r="D25" s="17">
        <f>'Fall 2022'!D25</f>
        <v>91</v>
      </c>
      <c r="E25" s="17">
        <v>97</v>
      </c>
      <c r="F25" s="17">
        <v>106</v>
      </c>
      <c r="G25" s="17">
        <v>111</v>
      </c>
      <c r="H25" s="17">
        <v>122</v>
      </c>
      <c r="I25" s="44"/>
      <c r="J25" s="17">
        <f>'Fall 2022'!J25</f>
        <v>9</v>
      </c>
      <c r="K25" s="17">
        <v>9</v>
      </c>
      <c r="L25" s="17">
        <v>9</v>
      </c>
      <c r="M25" s="17">
        <v>9</v>
      </c>
      <c r="N25" s="17">
        <v>8</v>
      </c>
      <c r="O25" s="44"/>
      <c r="P25" s="18">
        <f>'Fall 2022'!M25</f>
        <v>14.090000000000002</v>
      </c>
      <c r="Q25" s="18">
        <v>13.120000000000001</v>
      </c>
      <c r="R25" s="18">
        <v>14.352</v>
      </c>
      <c r="S25" s="18">
        <v>15.879999999999999</v>
      </c>
      <c r="T25" s="18">
        <v>14.3</v>
      </c>
      <c r="U25" s="44"/>
      <c r="V25" s="20">
        <f>D25/J25</f>
        <v>10.111111111111111</v>
      </c>
      <c r="W25" s="20">
        <v>10.777777777777779</v>
      </c>
      <c r="X25" s="20">
        <v>11.777777777777779</v>
      </c>
      <c r="Y25" s="20">
        <v>12.333333333333334</v>
      </c>
      <c r="Z25" s="20">
        <v>15.25</v>
      </c>
      <c r="AA25" s="44"/>
      <c r="AB25" s="21">
        <f>'Fall 2022'!T25</f>
        <v>3348</v>
      </c>
      <c r="AC25" s="21">
        <v>3160</v>
      </c>
      <c r="AD25" s="21">
        <v>3428</v>
      </c>
      <c r="AE25" s="21">
        <v>3874</v>
      </c>
      <c r="AF25" s="21">
        <v>3592</v>
      </c>
      <c r="AG25" s="44"/>
      <c r="AH25" s="21">
        <f>AB25/P25</f>
        <v>237.61533002129167</v>
      </c>
      <c r="AI25" s="21">
        <v>240.85365853658536</v>
      </c>
      <c r="AJ25" s="21">
        <v>238.85172798216277</v>
      </c>
      <c r="AK25" s="21">
        <v>243.95465994962217</v>
      </c>
      <c r="AL25" s="21">
        <v>251.18881118881117</v>
      </c>
      <c r="AM25" s="44"/>
      <c r="AN25" s="46">
        <f>'Fall 2022'!AA25</f>
        <v>0.39545997610513739</v>
      </c>
      <c r="AO25" s="46">
        <v>0.35411392405063291</v>
      </c>
      <c r="AP25" s="46">
        <v>0.43173862310385064</v>
      </c>
      <c r="AQ25" s="46">
        <v>0.30072276716572016</v>
      </c>
      <c r="AR25" s="46">
        <v>0.38585746102449886</v>
      </c>
      <c r="AS25" s="44"/>
      <c r="AT25" s="20">
        <f>'Fall 2022'!AH25</f>
        <v>47</v>
      </c>
      <c r="AU25" s="20">
        <v>41</v>
      </c>
      <c r="AV25" s="20">
        <v>50</v>
      </c>
      <c r="AW25" s="20">
        <v>56.5</v>
      </c>
      <c r="AX25" s="20">
        <v>55.5</v>
      </c>
      <c r="AY25" s="44"/>
      <c r="AZ25" s="20">
        <f>'Fall 2022'!AI25</f>
        <v>133</v>
      </c>
      <c r="BA25" s="20">
        <v>117</v>
      </c>
      <c r="BB25" s="20">
        <v>144</v>
      </c>
      <c r="BC25" s="20">
        <v>159</v>
      </c>
      <c r="BD25" s="20">
        <v>154</v>
      </c>
      <c r="BE25" s="44"/>
      <c r="BF25" s="20">
        <f>'Fall 2022'!AJ25</f>
        <v>1935</v>
      </c>
      <c r="BG25" s="20">
        <v>1755</v>
      </c>
      <c r="BH25" s="20">
        <v>2160</v>
      </c>
      <c r="BI25" s="20">
        <v>2381.25</v>
      </c>
      <c r="BJ25" s="20">
        <v>2291.25</v>
      </c>
      <c r="BK25" s="44"/>
      <c r="BL25" s="20">
        <f>'Fall 2022'!AL25</f>
        <v>24.51063829787234</v>
      </c>
      <c r="BM25" s="20">
        <v>26.097560975609756</v>
      </c>
      <c r="BN25" s="20">
        <v>23.12</v>
      </c>
      <c r="BO25" s="20">
        <v>23.178571428571427</v>
      </c>
      <c r="BP25" s="20">
        <v>22.4</v>
      </c>
      <c r="BQ25" s="44"/>
      <c r="BR25" s="46">
        <f>'Fall 2022'!AP25</f>
        <v>0.63829787234042556</v>
      </c>
      <c r="BS25" s="46">
        <v>0.68292682926829273</v>
      </c>
      <c r="BT25" s="46">
        <v>0.64</v>
      </c>
      <c r="BU25" s="46">
        <v>0.69026548672566368</v>
      </c>
      <c r="BV25" s="46">
        <v>0.66666666666666663</v>
      </c>
    </row>
    <row r="26" spans="1:75" x14ac:dyDescent="0.2">
      <c r="B26" s="1" t="s">
        <v>27</v>
      </c>
      <c r="D26" s="17">
        <f>'Fall 2022'!D26</f>
        <v>34</v>
      </c>
      <c r="E26" s="17">
        <v>31</v>
      </c>
      <c r="F26" s="17">
        <v>48</v>
      </c>
      <c r="G26" s="17">
        <v>56</v>
      </c>
      <c r="H26" s="17">
        <v>60</v>
      </c>
      <c r="I26" s="44"/>
      <c r="J26" s="17">
        <f>'Fall 2022'!J26</f>
        <v>3</v>
      </c>
      <c r="K26" s="17">
        <v>4</v>
      </c>
      <c r="L26" s="17">
        <v>4</v>
      </c>
      <c r="M26" s="17">
        <v>4</v>
      </c>
      <c r="N26" s="17">
        <v>4</v>
      </c>
      <c r="O26" s="44"/>
      <c r="P26" s="18">
        <f>'Fall 2022'!M26</f>
        <v>6.6</v>
      </c>
      <c r="Q26" s="18">
        <v>5.92</v>
      </c>
      <c r="R26" s="18">
        <v>6.28</v>
      </c>
      <c r="S26" s="18">
        <v>6.6</v>
      </c>
      <c r="T26" s="18">
        <v>7.2</v>
      </c>
      <c r="U26" s="44"/>
      <c r="V26" s="20">
        <f>D26/J26</f>
        <v>11.333333333333334</v>
      </c>
      <c r="W26" s="20">
        <v>7.75</v>
      </c>
      <c r="X26" s="20">
        <v>12</v>
      </c>
      <c r="Y26" s="20">
        <v>14</v>
      </c>
      <c r="Z26" s="20">
        <v>15</v>
      </c>
      <c r="AA26" s="44"/>
      <c r="AB26" s="21">
        <f>'Fall 2022'!T26</f>
        <v>1482</v>
      </c>
      <c r="AC26" s="21">
        <v>1239</v>
      </c>
      <c r="AD26" s="21">
        <v>1143</v>
      </c>
      <c r="AE26" s="21">
        <v>1424</v>
      </c>
      <c r="AF26" s="21">
        <v>1488</v>
      </c>
      <c r="AG26" s="44"/>
      <c r="AH26" s="21">
        <f>AB26/P26</f>
        <v>224.54545454545456</v>
      </c>
      <c r="AI26" s="21">
        <v>209.29054054054055</v>
      </c>
      <c r="AJ26" s="21">
        <v>182.00636942675158</v>
      </c>
      <c r="AK26" s="21">
        <v>215.75757575757578</v>
      </c>
      <c r="AL26" s="21">
        <v>206.66666666666666</v>
      </c>
      <c r="AM26" s="44"/>
      <c r="AN26" s="46">
        <f>'Fall 2022'!AA26</f>
        <v>0.14035087719298245</v>
      </c>
      <c r="AO26" s="46">
        <v>2.4213075060532689E-3</v>
      </c>
      <c r="AP26" s="46">
        <v>8.7489063867016625E-4</v>
      </c>
      <c r="AQ26" s="46">
        <v>0.19241573033707865</v>
      </c>
      <c r="AR26" s="46">
        <v>0.29771505376344087</v>
      </c>
      <c r="AS26" s="44"/>
      <c r="AT26" s="20">
        <f>'Fall 2022'!AH26</f>
        <v>33.5</v>
      </c>
      <c r="AU26" s="20">
        <v>28</v>
      </c>
      <c r="AV26" s="20">
        <v>29.020000000000003</v>
      </c>
      <c r="AW26" s="20">
        <v>33</v>
      </c>
      <c r="AX26" s="20">
        <v>34.5</v>
      </c>
      <c r="AY26" s="44"/>
      <c r="AZ26" s="20">
        <f>'Fall 2022'!AI26</f>
        <v>38</v>
      </c>
      <c r="BA26" s="20">
        <v>26</v>
      </c>
      <c r="BB26" s="20">
        <v>34.08</v>
      </c>
      <c r="BC26" s="20">
        <v>38</v>
      </c>
      <c r="BD26" s="20">
        <v>40.5</v>
      </c>
      <c r="BE26" s="44"/>
      <c r="BF26" s="20">
        <f>'Fall 2022'!AJ26</f>
        <v>1012.5</v>
      </c>
      <c r="BG26" s="20">
        <v>825</v>
      </c>
      <c r="BH26" s="20">
        <v>915.9</v>
      </c>
      <c r="BI26" s="20">
        <v>1035</v>
      </c>
      <c r="BJ26" s="20">
        <v>1080</v>
      </c>
      <c r="BK26" s="44"/>
      <c r="BL26" s="20">
        <f>'Fall 2022'!AL26</f>
        <v>26.865671641791046</v>
      </c>
      <c r="BM26" s="20">
        <v>29.071428571428573</v>
      </c>
      <c r="BN26" s="20">
        <v>24.07</v>
      </c>
      <c r="BO26" s="20">
        <v>26.757575757575758</v>
      </c>
      <c r="BP26" s="20">
        <v>26.285714285714285</v>
      </c>
      <c r="BQ26" s="44"/>
      <c r="BR26" s="46">
        <f>'Fall 2022'!AP26</f>
        <v>0.70149253731343286</v>
      </c>
      <c r="BS26" s="46">
        <v>0.6428571428571429</v>
      </c>
      <c r="BT26" s="46">
        <v>0.62095106822880775</v>
      </c>
      <c r="BU26" s="46">
        <v>0.54545454545454541</v>
      </c>
      <c r="BV26" s="46">
        <v>0.46376811594202899</v>
      </c>
    </row>
    <row r="27" spans="1:75" x14ac:dyDescent="0.2">
      <c r="D27" s="17"/>
      <c r="E27" s="17"/>
      <c r="F27" s="17"/>
      <c r="G27" s="17"/>
      <c r="H27" s="17"/>
      <c r="I27" s="44"/>
      <c r="J27" s="17"/>
      <c r="K27" s="17"/>
      <c r="L27" s="17"/>
      <c r="M27" s="17"/>
      <c r="N27" s="17"/>
      <c r="O27" s="44"/>
      <c r="P27" s="18"/>
      <c r="Q27" s="18"/>
      <c r="R27" s="18"/>
      <c r="S27" s="18"/>
      <c r="T27" s="18"/>
      <c r="U27" s="44"/>
      <c r="V27" s="20"/>
      <c r="W27" s="20"/>
      <c r="X27" s="20"/>
      <c r="Y27" s="20"/>
      <c r="Z27" s="20"/>
      <c r="AA27" s="44"/>
      <c r="AB27" s="21"/>
      <c r="AC27" s="21"/>
      <c r="AD27" s="21"/>
      <c r="AE27" s="21"/>
      <c r="AF27" s="21"/>
      <c r="AG27" s="44"/>
      <c r="AH27" s="21"/>
      <c r="AI27" s="21"/>
      <c r="AJ27" s="21"/>
      <c r="AK27" s="21"/>
      <c r="AL27" s="21"/>
      <c r="AM27" s="44"/>
      <c r="AN27" s="46"/>
      <c r="AO27" s="46"/>
      <c r="AP27" s="46"/>
      <c r="AQ27" s="46"/>
      <c r="AR27" s="46"/>
      <c r="AS27" s="44"/>
      <c r="AT27" s="20"/>
      <c r="AU27" s="20"/>
      <c r="AV27" s="20"/>
      <c r="AW27" s="20"/>
      <c r="AX27" s="20"/>
      <c r="AY27" s="44"/>
      <c r="AZ27" s="20"/>
      <c r="BA27" s="20"/>
      <c r="BB27" s="20"/>
      <c r="BC27" s="20"/>
      <c r="BD27" s="20"/>
      <c r="BE27" s="44"/>
      <c r="BF27" s="20"/>
      <c r="BG27" s="20"/>
      <c r="BH27" s="20"/>
      <c r="BI27" s="20"/>
      <c r="BJ27" s="20"/>
      <c r="BK27" s="44"/>
      <c r="BL27" s="20"/>
      <c r="BM27" s="20"/>
      <c r="BN27" s="20"/>
      <c r="BO27" s="20"/>
      <c r="BP27" s="20"/>
      <c r="BQ27" s="44"/>
      <c r="BR27" s="46"/>
      <c r="BS27" s="46"/>
      <c r="BT27" s="46"/>
      <c r="BU27" s="46"/>
      <c r="BV27" s="46"/>
    </row>
    <row r="28" spans="1:75" x14ac:dyDescent="0.2">
      <c r="B28" s="1" t="s">
        <v>179</v>
      </c>
      <c r="D28" s="17">
        <f>'Fall 2022'!D28</f>
        <v>1</v>
      </c>
      <c r="E28" s="17">
        <v>2</v>
      </c>
      <c r="F28" s="17">
        <v>1</v>
      </c>
      <c r="G28" s="17">
        <v>3</v>
      </c>
      <c r="H28" s="17">
        <v>3</v>
      </c>
      <c r="I28" s="44"/>
      <c r="J28" s="17">
        <f>'Fall 2022'!J28</f>
        <v>0</v>
      </c>
      <c r="K28" s="17"/>
      <c r="L28" s="17"/>
      <c r="M28" s="17"/>
      <c r="N28" s="17"/>
      <c r="O28" s="44"/>
      <c r="P28" s="18">
        <f>'Fall 2022'!M28</f>
        <v>0</v>
      </c>
      <c r="Q28" s="18"/>
      <c r="R28" s="18"/>
      <c r="S28" s="18"/>
      <c r="T28" s="18"/>
      <c r="U28" s="44"/>
      <c r="V28" s="20"/>
      <c r="W28" s="20"/>
      <c r="X28" s="20"/>
      <c r="Y28" s="20"/>
      <c r="Z28" s="20"/>
      <c r="AA28" s="44"/>
      <c r="AB28" s="21">
        <f>'Fall 2022'!T28</f>
        <v>0</v>
      </c>
      <c r="AC28" s="21"/>
      <c r="AD28" s="21"/>
      <c r="AE28" s="21"/>
      <c r="AF28" s="21"/>
      <c r="AG28" s="44"/>
      <c r="AH28" s="21"/>
      <c r="AI28" s="21"/>
      <c r="AJ28" s="21"/>
      <c r="AK28" s="21"/>
      <c r="AL28" s="21"/>
      <c r="AM28" s="44"/>
      <c r="AN28" s="46">
        <f>'Fall 2022'!AA28</f>
        <v>0</v>
      </c>
      <c r="AO28" s="46"/>
      <c r="AP28" s="46"/>
      <c r="AQ28" s="46"/>
      <c r="AR28" s="46"/>
      <c r="AS28" s="44"/>
      <c r="AT28" s="20">
        <f>'Fall 2022'!AH28</f>
        <v>0</v>
      </c>
      <c r="AU28" s="20"/>
      <c r="AV28" s="20"/>
      <c r="AW28" s="20"/>
      <c r="AX28" s="20"/>
      <c r="AY28" s="44"/>
      <c r="AZ28" s="20">
        <f>'Fall 2022'!AI28</f>
        <v>0</v>
      </c>
      <c r="BA28" s="20"/>
      <c r="BB28" s="20"/>
      <c r="BC28" s="20"/>
      <c r="BD28" s="20"/>
      <c r="BE28" s="44"/>
      <c r="BF28" s="20">
        <f>'Fall 2022'!AJ28</f>
        <v>0</v>
      </c>
      <c r="BG28" s="20"/>
      <c r="BH28" s="20"/>
      <c r="BI28" s="20"/>
      <c r="BJ28" s="20"/>
      <c r="BK28" s="44"/>
      <c r="BL28" s="20">
        <f>'Fall 2022'!AL28</f>
        <v>0</v>
      </c>
      <c r="BM28" s="20"/>
      <c r="BN28" s="20"/>
      <c r="BO28" s="20"/>
      <c r="BP28" s="20"/>
      <c r="BQ28" s="44"/>
      <c r="BR28" s="46">
        <f>'Fall 2022'!AP28</f>
        <v>0</v>
      </c>
      <c r="BS28" s="46"/>
      <c r="BT28" s="46"/>
      <c r="BU28" s="46"/>
      <c r="BV28" s="46"/>
    </row>
    <row r="29" spans="1:75" x14ac:dyDescent="0.2">
      <c r="D29" s="17"/>
      <c r="E29" s="17"/>
      <c r="F29" s="17"/>
      <c r="G29" s="17"/>
      <c r="H29" s="17"/>
      <c r="I29" s="44"/>
      <c r="J29" s="17"/>
      <c r="K29" s="17"/>
      <c r="L29" s="17"/>
      <c r="M29" s="17"/>
      <c r="N29" s="17"/>
      <c r="O29" s="44"/>
      <c r="P29" s="18"/>
      <c r="Q29" s="18"/>
      <c r="R29" s="18"/>
      <c r="S29" s="18"/>
      <c r="T29" s="18"/>
      <c r="U29" s="44"/>
      <c r="V29" s="19"/>
      <c r="W29" s="19"/>
      <c r="X29" s="19"/>
      <c r="Y29" s="19"/>
      <c r="Z29" s="19"/>
      <c r="AA29" s="44"/>
      <c r="AB29" s="21"/>
      <c r="AC29" s="21"/>
      <c r="AD29" s="21"/>
      <c r="AE29" s="21"/>
      <c r="AF29" s="21"/>
      <c r="AG29" s="44"/>
      <c r="AH29" s="21"/>
      <c r="AI29" s="21"/>
      <c r="AJ29" s="21"/>
      <c r="AK29" s="21"/>
      <c r="AL29" s="21"/>
      <c r="AM29" s="44"/>
      <c r="AN29" s="19"/>
      <c r="AO29" s="19"/>
      <c r="AP29" s="19"/>
      <c r="AQ29" s="19"/>
      <c r="AR29" s="19"/>
      <c r="AS29" s="44"/>
      <c r="AT29" s="20"/>
      <c r="AU29" s="20"/>
      <c r="AV29" s="20"/>
      <c r="AW29" s="20"/>
      <c r="AX29" s="20"/>
      <c r="AY29" s="44"/>
      <c r="AZ29" s="20"/>
      <c r="BA29" s="20"/>
      <c r="BB29" s="20"/>
      <c r="BC29" s="20"/>
      <c r="BD29" s="20"/>
      <c r="BE29" s="44"/>
      <c r="BF29" s="20"/>
      <c r="BG29" s="20"/>
      <c r="BH29" s="20"/>
      <c r="BI29" s="20"/>
      <c r="BJ29" s="20"/>
      <c r="BK29" s="44"/>
      <c r="BL29" s="19"/>
      <c r="BM29" s="19"/>
      <c r="BN29" s="19"/>
      <c r="BO29" s="19"/>
      <c r="BP29" s="19"/>
      <c r="BQ29" s="44"/>
      <c r="BR29" s="21"/>
      <c r="BS29" s="21"/>
      <c r="BT29" s="21"/>
      <c r="BU29" s="21"/>
      <c r="BV29" s="21"/>
    </row>
    <row r="30" spans="1:75" x14ac:dyDescent="0.2">
      <c r="B30" s="22" t="s">
        <v>28</v>
      </c>
      <c r="C30" s="23"/>
      <c r="D30" s="24">
        <f>SUM(D5:D29)</f>
        <v>2505</v>
      </c>
      <c r="E30" s="24">
        <f>SUM(E5:E29)</f>
        <v>2534</v>
      </c>
      <c r="F30" s="24">
        <f>SUM(F5:F29)</f>
        <v>2756</v>
      </c>
      <c r="G30" s="24">
        <f>SUM(G5:G29)</f>
        <v>2932</v>
      </c>
      <c r="H30" s="24">
        <f>SUM(H5:H29)</f>
        <v>2992</v>
      </c>
      <c r="I30" s="69"/>
      <c r="J30" s="24">
        <f>SUM(J5:J29)</f>
        <v>163</v>
      </c>
      <c r="K30" s="24">
        <f>SUM(K5:K29)</f>
        <v>156</v>
      </c>
      <c r="L30" s="24">
        <f>SUM(L5:L29)</f>
        <v>169</v>
      </c>
      <c r="M30" s="24">
        <f>SUM(M5:M29)</f>
        <v>162</v>
      </c>
      <c r="N30" s="24">
        <f>SUM(N5:N29)</f>
        <v>172</v>
      </c>
      <c r="O30" s="69"/>
      <c r="P30" s="24">
        <f>SUM(P5:P29)</f>
        <v>259.86160000000001</v>
      </c>
      <c r="Q30" s="24">
        <f>SUM(Q5:Q29)</f>
        <v>248.10720000000001</v>
      </c>
      <c r="R30" s="24">
        <f>SUM(R5:R29)</f>
        <v>260.53800000000001</v>
      </c>
      <c r="S30" s="24">
        <f>SUM(S5:S29)</f>
        <v>264.19840000000005</v>
      </c>
      <c r="T30" s="24">
        <f>SUM(T5:T29)</f>
        <v>269.92</v>
      </c>
      <c r="U30" s="69"/>
      <c r="V30" s="28">
        <f>D30/J30</f>
        <v>15.368098159509202</v>
      </c>
      <c r="W30" s="28">
        <f>E30/K30</f>
        <v>16.243589743589745</v>
      </c>
      <c r="X30" s="28">
        <f>F30/L30</f>
        <v>16.307692307692307</v>
      </c>
      <c r="Y30" s="28">
        <f>G30/M30</f>
        <v>18.098765432098766</v>
      </c>
      <c r="Z30" s="28">
        <f>H30/N30</f>
        <v>17.395348837209301</v>
      </c>
      <c r="AA30" s="69"/>
      <c r="AB30" s="29">
        <f>SUM(AB5:AB29)</f>
        <v>57603.445800000001</v>
      </c>
      <c r="AC30" s="29">
        <f>SUM(AC5:AC29)</f>
        <v>57581</v>
      </c>
      <c r="AD30" s="29">
        <f>SUM(AD5:AD29)</f>
        <v>60250</v>
      </c>
      <c r="AE30" s="29">
        <f>SUM(AE5:AE29)</f>
        <v>62032.998999999996</v>
      </c>
      <c r="AF30" s="29">
        <f>SUM(AF5:AF29)</f>
        <v>62759.5</v>
      </c>
      <c r="AG30" s="69"/>
      <c r="AH30" s="29">
        <f>AB30/P30</f>
        <v>221.6697111077589</v>
      </c>
      <c r="AI30" s="29">
        <f>AC30/Q30</f>
        <v>232.08113267168386</v>
      </c>
      <c r="AJ30" s="29">
        <f>AD30/R30</f>
        <v>231.25225494937399</v>
      </c>
      <c r="AK30" s="29">
        <f>AE30/S30</f>
        <v>234.7970275368813</v>
      </c>
      <c r="AL30" s="29">
        <f>AF30/T30</f>
        <v>232.51148488441018</v>
      </c>
      <c r="AM30" s="69"/>
      <c r="AN30" s="47">
        <f>'Fall 2022'!AA30</f>
        <v>0.3123565847513935</v>
      </c>
      <c r="AO30" s="47">
        <v>0.3236657925357323</v>
      </c>
      <c r="AP30" s="47">
        <v>0.2773112033195021</v>
      </c>
      <c r="AQ30" s="47">
        <v>0.29587478109836352</v>
      </c>
      <c r="AR30" s="47">
        <v>0.2900278045554856</v>
      </c>
      <c r="AS30" s="69"/>
      <c r="AT30" s="28">
        <f>'Fall 2022'!AH30</f>
        <v>837.24999999999989</v>
      </c>
      <c r="AU30" s="28">
        <f>SUM(AU5:AU29)</f>
        <v>823.50000000000011</v>
      </c>
      <c r="AV30" s="28">
        <f>SUM(AV5:AV29)</f>
        <v>858.5200000000001</v>
      </c>
      <c r="AW30" s="28">
        <f>SUM(AW5:AW29)</f>
        <v>888.5</v>
      </c>
      <c r="AX30" s="28">
        <f>SUM(AX5:AX29)</f>
        <v>932.83333333333337</v>
      </c>
      <c r="AY30" s="69"/>
      <c r="AZ30" s="28">
        <f>SUM(AZ5:AZ29)</f>
        <v>2069.9993999999997</v>
      </c>
      <c r="BA30" s="28">
        <f>SUM(BA5:BA29)</f>
        <v>2023.5</v>
      </c>
      <c r="BB30" s="28">
        <f>SUM(BB5:BB29)</f>
        <v>2130.58</v>
      </c>
      <c r="BC30" s="28">
        <f>SUM(BC5:BC29)</f>
        <v>2209.833333333333</v>
      </c>
      <c r="BD30" s="28">
        <f>SUM(BD5:BD29)</f>
        <v>2275.3333333333335</v>
      </c>
      <c r="BE30" s="69"/>
      <c r="BF30" s="61">
        <f>SUM(BF5:BF29)</f>
        <v>35050.392166666665</v>
      </c>
      <c r="BG30" s="61">
        <f>SUM(BG5:BG29)</f>
        <v>35128.5</v>
      </c>
      <c r="BH30" s="61">
        <f>SUM(BH5:BH29)</f>
        <v>36758.400000000001</v>
      </c>
      <c r="BI30" s="61">
        <f>SUM(BI5:BI29)</f>
        <v>37742.5</v>
      </c>
      <c r="BJ30" s="61">
        <f>SUM(BJ5:BJ29)</f>
        <v>39183.75</v>
      </c>
      <c r="BK30" s="69"/>
      <c r="BL30" s="28">
        <f>'Fall 2022'!AL30</f>
        <v>25.459526784114665</v>
      </c>
      <c r="BM30" s="28">
        <v>26.00971463266545</v>
      </c>
      <c r="BN30" s="28">
        <v>25.7</v>
      </c>
      <c r="BO30" s="28">
        <v>25.7</v>
      </c>
      <c r="BP30" s="28">
        <v>25</v>
      </c>
      <c r="BQ30" s="69"/>
      <c r="BR30" s="47">
        <f>'Fall 2022'!AP30</f>
        <v>0.69881556683587143</v>
      </c>
      <c r="BS30" s="47">
        <v>0.68852459016393441</v>
      </c>
      <c r="BT30" s="47">
        <v>0.71617822920063978</v>
      </c>
      <c r="BU30" s="47">
        <v>0.69123991746389057</v>
      </c>
      <c r="BV30" s="47">
        <v>0.696623190995176</v>
      </c>
      <c r="BW30" s="23"/>
    </row>
    <row r="31" spans="1:75" x14ac:dyDescent="0.2">
      <c r="B31" s="23"/>
      <c r="C31" s="23"/>
      <c r="D31" s="24"/>
      <c r="E31" s="24"/>
      <c r="F31" s="24"/>
      <c r="G31" s="24"/>
      <c r="H31" s="24"/>
      <c r="I31" s="69"/>
      <c r="J31" s="24"/>
      <c r="K31" s="24"/>
      <c r="L31" s="24"/>
      <c r="M31" s="24"/>
      <c r="N31" s="24"/>
      <c r="O31" s="69"/>
      <c r="P31" s="26"/>
      <c r="Q31" s="26"/>
      <c r="R31" s="26"/>
      <c r="S31" s="26"/>
      <c r="T31" s="26"/>
      <c r="U31" s="69"/>
      <c r="V31" s="27"/>
      <c r="W31" s="27"/>
      <c r="X31" s="27"/>
      <c r="Y31" s="27"/>
      <c r="Z31" s="27"/>
      <c r="AA31" s="69"/>
      <c r="AB31" s="29"/>
      <c r="AC31" s="29"/>
      <c r="AD31" s="29"/>
      <c r="AE31" s="29"/>
      <c r="AF31" s="29"/>
      <c r="AG31" s="69"/>
      <c r="AH31" s="29"/>
      <c r="AI31" s="29"/>
      <c r="AJ31" s="29"/>
      <c r="AK31" s="29"/>
      <c r="AL31" s="29"/>
      <c r="AM31" s="69"/>
      <c r="AN31" s="27"/>
      <c r="AO31" s="27"/>
      <c r="AP31" s="27"/>
      <c r="AQ31" s="27"/>
      <c r="AR31" s="27"/>
      <c r="AS31" s="69"/>
      <c r="AT31" s="28"/>
      <c r="AU31" s="28"/>
      <c r="AV31" s="28"/>
      <c r="AW31" s="28"/>
      <c r="AX31" s="28"/>
      <c r="AY31" s="69"/>
      <c r="AZ31" s="28"/>
      <c r="BA31" s="28"/>
      <c r="BB31" s="28"/>
      <c r="BC31" s="28"/>
      <c r="BD31" s="28"/>
      <c r="BE31" s="69"/>
      <c r="BF31" s="28"/>
      <c r="BG31" s="28"/>
      <c r="BH31" s="28"/>
      <c r="BI31" s="28"/>
      <c r="BJ31" s="28"/>
      <c r="BK31" s="69"/>
      <c r="BL31" s="27"/>
      <c r="BM31" s="27"/>
      <c r="BN31" s="27"/>
      <c r="BO31" s="27"/>
      <c r="BP31" s="27"/>
      <c r="BQ31" s="69"/>
      <c r="BR31" s="29"/>
      <c r="BS31" s="29"/>
      <c r="BT31" s="29"/>
      <c r="BU31" s="29"/>
      <c r="BV31" s="29"/>
      <c r="BW31" s="23"/>
    </row>
    <row r="32" spans="1:75" s="13" customFormat="1" x14ac:dyDescent="0.2">
      <c r="A32" s="12" t="s">
        <v>29</v>
      </c>
      <c r="B32" s="16"/>
      <c r="C32" s="16"/>
      <c r="D32" s="17"/>
      <c r="E32" s="17"/>
      <c r="F32" s="17"/>
      <c r="G32" s="17"/>
      <c r="H32" s="17"/>
      <c r="I32" s="67"/>
      <c r="J32" s="17"/>
      <c r="K32" s="17"/>
      <c r="L32" s="17"/>
      <c r="M32" s="17"/>
      <c r="N32" s="17"/>
      <c r="O32" s="67"/>
      <c r="P32" s="18"/>
      <c r="Q32" s="18"/>
      <c r="R32" s="18"/>
      <c r="S32" s="18"/>
      <c r="T32" s="18"/>
      <c r="U32" s="67"/>
      <c r="V32" s="19"/>
      <c r="W32" s="19"/>
      <c r="X32" s="19"/>
      <c r="Y32" s="19"/>
      <c r="Z32" s="19"/>
      <c r="AA32" s="67"/>
      <c r="AB32" s="21"/>
      <c r="AC32" s="21"/>
      <c r="AD32" s="21"/>
      <c r="AE32" s="21"/>
      <c r="AF32" s="21"/>
      <c r="AG32" s="67"/>
      <c r="AH32" s="21"/>
      <c r="AI32" s="21"/>
      <c r="AJ32" s="21"/>
      <c r="AK32" s="21"/>
      <c r="AL32" s="21"/>
      <c r="AM32" s="67"/>
      <c r="AN32" s="19"/>
      <c r="AO32" s="19"/>
      <c r="AP32" s="19"/>
      <c r="AQ32" s="19"/>
      <c r="AR32" s="19"/>
      <c r="AS32" s="67"/>
      <c r="AT32" s="20"/>
      <c r="AU32" s="20"/>
      <c r="AV32" s="20"/>
      <c r="AW32" s="20"/>
      <c r="AX32" s="20"/>
      <c r="AY32" s="67"/>
      <c r="AZ32" s="20"/>
      <c r="BA32" s="20"/>
      <c r="BB32" s="20"/>
      <c r="BC32" s="20"/>
      <c r="BD32" s="20"/>
      <c r="BE32" s="67"/>
      <c r="BF32" s="20"/>
      <c r="BG32" s="20"/>
      <c r="BH32" s="20"/>
      <c r="BI32" s="20"/>
      <c r="BJ32" s="20"/>
      <c r="BK32" s="67"/>
      <c r="BL32" s="19"/>
      <c r="BM32" s="19"/>
      <c r="BN32" s="19"/>
      <c r="BO32" s="19"/>
      <c r="BP32" s="19"/>
      <c r="BQ32" s="67"/>
      <c r="BR32" s="21"/>
      <c r="BS32" s="21"/>
      <c r="BT32" s="21"/>
      <c r="BU32" s="21"/>
      <c r="BV32" s="21"/>
      <c r="BW32" s="16"/>
    </row>
    <row r="33" spans="1:75" x14ac:dyDescent="0.2">
      <c r="B33" s="1" t="s">
        <v>41</v>
      </c>
      <c r="D33" s="17">
        <f>'Fall 2022'!D33</f>
        <v>711</v>
      </c>
      <c r="E33" s="17">
        <v>705</v>
      </c>
      <c r="F33" s="17">
        <v>718</v>
      </c>
      <c r="G33" s="17">
        <v>678</v>
      </c>
      <c r="H33" s="17">
        <v>659</v>
      </c>
      <c r="I33" s="44"/>
      <c r="J33" s="17">
        <f>'Fall 2022'!J33</f>
        <v>12</v>
      </c>
      <c r="K33" s="17">
        <v>14</v>
      </c>
      <c r="L33" s="17">
        <v>13</v>
      </c>
      <c r="M33" s="17">
        <v>12</v>
      </c>
      <c r="N33" s="17">
        <v>12</v>
      </c>
      <c r="O33" s="44"/>
      <c r="P33" s="18">
        <f>'Fall 2022'!M33</f>
        <v>23.116500000000006</v>
      </c>
      <c r="Q33" s="18">
        <v>22.887999999999998</v>
      </c>
      <c r="R33" s="18">
        <v>21.864000000000001</v>
      </c>
      <c r="S33" s="18">
        <v>22.846</v>
      </c>
      <c r="T33" s="18">
        <v>21.6</v>
      </c>
      <c r="U33" s="44"/>
      <c r="V33" s="20">
        <f>D33/J33</f>
        <v>59.25</v>
      </c>
      <c r="W33" s="20">
        <v>50.357142857142854</v>
      </c>
      <c r="X33" s="20">
        <v>55.230769230769234</v>
      </c>
      <c r="Y33" s="20">
        <v>56.5</v>
      </c>
      <c r="Z33" s="20">
        <v>54.916666666666664</v>
      </c>
      <c r="AA33" s="44"/>
      <c r="AB33" s="21">
        <f>'Fall 2022'!T33</f>
        <v>4261</v>
      </c>
      <c r="AC33" s="21">
        <v>4154</v>
      </c>
      <c r="AD33" s="21">
        <v>4693</v>
      </c>
      <c r="AE33" s="21">
        <v>4053.5</v>
      </c>
      <c r="AF33" s="21">
        <v>3718</v>
      </c>
      <c r="AG33" s="44"/>
      <c r="AH33" s="21">
        <f>AB33/P33</f>
        <v>184.32721216447123</v>
      </c>
      <c r="AI33" s="21">
        <v>181.49248514505419</v>
      </c>
      <c r="AJ33" s="21">
        <v>214.64507866813025</v>
      </c>
      <c r="AK33" s="21">
        <v>177.42712072135166</v>
      </c>
      <c r="AL33" s="21">
        <v>172.12962962962962</v>
      </c>
      <c r="AM33" s="44"/>
      <c r="AN33" s="46">
        <f>'Fall 2022'!AA33</f>
        <v>0.30697019478995541</v>
      </c>
      <c r="AO33" s="46">
        <v>0.33798748194511313</v>
      </c>
      <c r="AP33" s="46">
        <v>0.24440656296611976</v>
      </c>
      <c r="AQ33" s="46">
        <v>0.45553225607499692</v>
      </c>
      <c r="AR33" s="46">
        <v>0.29101667563206024</v>
      </c>
      <c r="AS33" s="44"/>
      <c r="AT33" s="20">
        <f>'Fall 2022'!AH33</f>
        <v>61</v>
      </c>
      <c r="AU33" s="20">
        <v>61</v>
      </c>
      <c r="AV33" s="20">
        <v>65</v>
      </c>
      <c r="AW33" s="20">
        <v>67</v>
      </c>
      <c r="AX33" s="20">
        <v>61</v>
      </c>
      <c r="AY33" s="44"/>
      <c r="AZ33" s="20">
        <f>'Fall 2022'!AI33</f>
        <v>175</v>
      </c>
      <c r="BA33" s="20">
        <v>167</v>
      </c>
      <c r="BB33" s="20">
        <v>179</v>
      </c>
      <c r="BC33" s="20">
        <v>175</v>
      </c>
      <c r="BD33" s="20">
        <v>163</v>
      </c>
      <c r="BE33" s="44"/>
      <c r="BF33" s="20">
        <f>'Fall 2022'!AJ33</f>
        <v>2507.5</v>
      </c>
      <c r="BG33" s="20">
        <v>2460</v>
      </c>
      <c r="BH33" s="20">
        <v>2685</v>
      </c>
      <c r="BI33" s="20">
        <v>2650</v>
      </c>
      <c r="BJ33" s="20">
        <v>2475</v>
      </c>
      <c r="BK33" s="44"/>
      <c r="BL33" s="20">
        <f>'Fall 2022'!AL33</f>
        <v>19.83606557377049</v>
      </c>
      <c r="BM33" s="20">
        <v>19.983606557377048</v>
      </c>
      <c r="BN33" s="20">
        <v>21.615384615384617</v>
      </c>
      <c r="BO33" s="20">
        <v>18.417910447761194</v>
      </c>
      <c r="BP33" s="20">
        <v>17.377049180327869</v>
      </c>
      <c r="BQ33" s="44"/>
      <c r="BR33" s="46">
        <f>'Fall 2022'!AP33</f>
        <v>0.78688524590163933</v>
      </c>
      <c r="BS33" s="46">
        <v>0.73770491803278693</v>
      </c>
      <c r="BT33" s="46">
        <v>0.84615384615384615</v>
      </c>
      <c r="BU33" s="46">
        <v>0.61194029850746268</v>
      </c>
      <c r="BV33" s="46">
        <v>0.81967213114754101</v>
      </c>
    </row>
    <row r="34" spans="1:75" x14ac:dyDescent="0.2">
      <c r="B34" s="1" t="s">
        <v>38</v>
      </c>
      <c r="D34" s="17">
        <f>'Fall 2022'!D34</f>
        <v>450</v>
      </c>
      <c r="E34" s="17">
        <v>489</v>
      </c>
      <c r="F34" s="17">
        <v>495</v>
      </c>
      <c r="G34" s="17">
        <v>457</v>
      </c>
      <c r="H34" s="17">
        <v>381</v>
      </c>
      <c r="I34" s="44"/>
      <c r="J34" s="17">
        <f>'Fall 2022'!J34</f>
        <v>12</v>
      </c>
      <c r="K34" s="17">
        <v>11</v>
      </c>
      <c r="L34" s="17">
        <v>11</v>
      </c>
      <c r="M34" s="17">
        <v>11</v>
      </c>
      <c r="N34" s="17">
        <v>11</v>
      </c>
      <c r="O34" s="44"/>
      <c r="P34" s="18">
        <f>'Fall 2022'!M34</f>
        <v>23.405699999999996</v>
      </c>
      <c r="Q34" s="18">
        <v>22.036999999999999</v>
      </c>
      <c r="R34" s="18">
        <v>19.978000000000002</v>
      </c>
      <c r="S34" s="18">
        <v>20.402000000000001</v>
      </c>
      <c r="T34" s="18">
        <v>17.3</v>
      </c>
      <c r="U34" s="44"/>
      <c r="V34" s="20">
        <f>D34/J34</f>
        <v>37.5</v>
      </c>
      <c r="W34" s="20">
        <v>44.454545454545453</v>
      </c>
      <c r="X34" s="20">
        <v>45</v>
      </c>
      <c r="Y34" s="20">
        <v>41.545454545454547</v>
      </c>
      <c r="Z34" s="20">
        <v>34.636363636363633</v>
      </c>
      <c r="AA34" s="44"/>
      <c r="AB34" s="21">
        <f>'Fall 2022'!T34</f>
        <v>3502</v>
      </c>
      <c r="AC34" s="21">
        <v>3753</v>
      </c>
      <c r="AD34" s="21">
        <v>3380.5</v>
      </c>
      <c r="AE34" s="21">
        <v>3085.5</v>
      </c>
      <c r="AF34" s="21">
        <v>2606</v>
      </c>
      <c r="AG34" s="44"/>
      <c r="AH34" s="21">
        <f>AB34/P34</f>
        <v>149.62167335307214</v>
      </c>
      <c r="AI34" s="21">
        <v>170.30448790670238</v>
      </c>
      <c r="AJ34" s="21">
        <v>169.21113224547</v>
      </c>
      <c r="AK34" s="21">
        <v>151.23517302225272</v>
      </c>
      <c r="AL34" s="21">
        <v>150.635838150289</v>
      </c>
      <c r="AM34" s="44"/>
      <c r="AN34" s="46">
        <f>'Fall 2022'!AA34</f>
        <v>0.44331810394060539</v>
      </c>
      <c r="AO34" s="46">
        <v>0.28017585931254996</v>
      </c>
      <c r="AP34" s="46">
        <v>0.46309717497411623</v>
      </c>
      <c r="AQ34" s="46">
        <v>0.46378220709771512</v>
      </c>
      <c r="AR34" s="46">
        <v>0.30487336914811974</v>
      </c>
      <c r="AS34" s="44"/>
      <c r="AT34" s="20">
        <f>'Fall 2022'!AH34</f>
        <v>54</v>
      </c>
      <c r="AU34" s="20">
        <v>55</v>
      </c>
      <c r="AV34" s="20">
        <v>46</v>
      </c>
      <c r="AW34" s="20">
        <v>45</v>
      </c>
      <c r="AX34" s="20">
        <v>44</v>
      </c>
      <c r="AY34" s="44"/>
      <c r="AZ34" s="20">
        <f>'Fall 2022'!AI34</f>
        <v>147</v>
      </c>
      <c r="BA34" s="20">
        <v>149</v>
      </c>
      <c r="BB34" s="20">
        <v>128</v>
      </c>
      <c r="BC34" s="20">
        <v>125</v>
      </c>
      <c r="BD34" s="20">
        <v>124</v>
      </c>
      <c r="BE34" s="44"/>
      <c r="BF34" s="20">
        <f>'Fall 2022'!AJ34</f>
        <v>2256.3000000000002</v>
      </c>
      <c r="BG34" s="20">
        <v>2265</v>
      </c>
      <c r="BH34" s="20">
        <v>1987.5</v>
      </c>
      <c r="BI34" s="20">
        <v>1942.5</v>
      </c>
      <c r="BJ34" s="20">
        <v>1997.5</v>
      </c>
      <c r="BK34" s="44"/>
      <c r="BL34" s="20">
        <f>'Fall 2022'!AL34</f>
        <v>18.574074074074073</v>
      </c>
      <c r="BM34" s="20">
        <v>20.618181818181817</v>
      </c>
      <c r="BN34" s="20">
        <v>21.630434782608695</v>
      </c>
      <c r="BO34" s="20">
        <v>19.755555555555556</v>
      </c>
      <c r="BP34" s="20">
        <v>17.977272727272727</v>
      </c>
      <c r="BQ34" s="44"/>
      <c r="BR34" s="46">
        <f>'Fall 2022'!AP34</f>
        <v>0.61111111111111116</v>
      </c>
      <c r="BS34" s="46">
        <v>0.78181818181818186</v>
      </c>
      <c r="BT34" s="46">
        <v>0.56521739130434778</v>
      </c>
      <c r="BU34" s="46">
        <v>0.53333333333333333</v>
      </c>
      <c r="BV34" s="46">
        <v>0.70454545454545459</v>
      </c>
    </row>
    <row r="35" spans="1:75" x14ac:dyDescent="0.2">
      <c r="B35" s="1" t="s">
        <v>30</v>
      </c>
      <c r="D35" s="17">
        <f>'Fall 2022'!D35</f>
        <v>212</v>
      </c>
      <c r="E35" s="17">
        <v>144</v>
      </c>
      <c r="F35" s="17">
        <v>83</v>
      </c>
      <c r="G35" s="17">
        <v>41</v>
      </c>
      <c r="H35" s="17">
        <v>37</v>
      </c>
      <c r="I35" s="44"/>
      <c r="J35" s="17">
        <f>'Fall 2022'!J35</f>
        <v>8</v>
      </c>
      <c r="K35" s="17">
        <v>8</v>
      </c>
      <c r="L35" s="17">
        <v>6</v>
      </c>
      <c r="M35" s="17">
        <v>5</v>
      </c>
      <c r="N35" s="17">
        <v>6</v>
      </c>
      <c r="O35" s="44"/>
      <c r="P35" s="18">
        <f>'Fall 2022'!M35</f>
        <v>11.4</v>
      </c>
      <c r="Q35" s="18">
        <v>12.36</v>
      </c>
      <c r="R35" s="18">
        <v>8.68</v>
      </c>
      <c r="S35" s="18">
        <v>7.4399999999999995</v>
      </c>
      <c r="T35" s="18">
        <v>9.1</v>
      </c>
      <c r="U35" s="44"/>
      <c r="V35" s="20">
        <f>D35/J35</f>
        <v>26.5</v>
      </c>
      <c r="W35" s="20">
        <v>18</v>
      </c>
      <c r="X35" s="20">
        <v>13.833333333333334</v>
      </c>
      <c r="Y35" s="20">
        <v>8.1999999999999993</v>
      </c>
      <c r="Z35" s="20">
        <v>6.166666666666667</v>
      </c>
      <c r="AA35" s="44"/>
      <c r="AB35" s="21">
        <f>'Fall 2022'!T35</f>
        <v>2085</v>
      </c>
      <c r="AC35" s="21">
        <v>1911</v>
      </c>
      <c r="AD35" s="21">
        <v>1575</v>
      </c>
      <c r="AE35" s="21">
        <v>1116</v>
      </c>
      <c r="AF35" s="21">
        <v>900</v>
      </c>
      <c r="AG35" s="44"/>
      <c r="AH35" s="21">
        <f>AB35/P35</f>
        <v>182.89473684210526</v>
      </c>
      <c r="AI35" s="21">
        <v>154.61165048543691</v>
      </c>
      <c r="AJ35" s="21">
        <v>181.45161290322582</v>
      </c>
      <c r="AK35" s="21">
        <v>150</v>
      </c>
      <c r="AL35" s="21">
        <v>98.901098901098905</v>
      </c>
      <c r="AM35" s="44"/>
      <c r="AN35" s="46">
        <f>'Fall 2022'!AA35</f>
        <v>0.2733812949640288</v>
      </c>
      <c r="AO35" s="46">
        <v>0.2990580847723705</v>
      </c>
      <c r="AP35" s="46">
        <v>0.27809523809523812</v>
      </c>
      <c r="AQ35" s="46">
        <v>0.18817204301075269</v>
      </c>
      <c r="AR35" s="46">
        <v>0.40666666666666668</v>
      </c>
      <c r="AS35" s="44"/>
      <c r="AT35" s="20">
        <f>'Fall 2022'!AH35</f>
        <v>35</v>
      </c>
      <c r="AU35" s="20">
        <v>36</v>
      </c>
      <c r="AV35" s="20">
        <v>25</v>
      </c>
      <c r="AW35" s="20">
        <v>25</v>
      </c>
      <c r="AX35" s="20">
        <v>25</v>
      </c>
      <c r="AY35" s="44"/>
      <c r="AZ35" s="20">
        <f>'Fall 2022'!AI35</f>
        <v>105</v>
      </c>
      <c r="BA35" s="20">
        <v>108</v>
      </c>
      <c r="BB35" s="20">
        <v>75</v>
      </c>
      <c r="BC35" s="20">
        <v>75</v>
      </c>
      <c r="BD35" s="20">
        <v>75</v>
      </c>
      <c r="BE35" s="44"/>
      <c r="BF35" s="20">
        <f>'Fall 2022'!AJ35</f>
        <v>1535</v>
      </c>
      <c r="BG35" s="20">
        <v>1620</v>
      </c>
      <c r="BH35" s="20">
        <v>1125</v>
      </c>
      <c r="BI35" s="20">
        <v>1125</v>
      </c>
      <c r="BJ35" s="20">
        <v>1125</v>
      </c>
      <c r="BK35" s="44"/>
      <c r="BL35" s="20">
        <f>'Fall 2022'!AL35</f>
        <v>19.857142857142858</v>
      </c>
      <c r="BM35" s="20">
        <v>17.694444444444443</v>
      </c>
      <c r="BN35" s="20">
        <v>21</v>
      </c>
      <c r="BO35" s="20">
        <v>14.307692307692308</v>
      </c>
      <c r="BP35" s="20">
        <v>11.64</v>
      </c>
      <c r="BQ35" s="44"/>
      <c r="BR35" s="46">
        <f>'Fall 2022'!AP35</f>
        <v>0.7142857142857143</v>
      </c>
      <c r="BS35" s="46">
        <v>0.65277777777777779</v>
      </c>
      <c r="BT35" s="46">
        <v>0.72</v>
      </c>
      <c r="BU35" s="46">
        <v>0.76</v>
      </c>
      <c r="BV35" s="46">
        <v>0.56000000000000005</v>
      </c>
    </row>
    <row r="36" spans="1:75" x14ac:dyDescent="0.2">
      <c r="B36" s="1" t="s">
        <v>153</v>
      </c>
      <c r="D36" s="17">
        <f>'Fall 2022'!D36</f>
        <v>11</v>
      </c>
      <c r="E36" s="17">
        <v>4</v>
      </c>
      <c r="F36" s="17">
        <v>9</v>
      </c>
      <c r="G36" s="17">
        <v>8</v>
      </c>
      <c r="H36" s="17">
        <v>8</v>
      </c>
      <c r="I36" s="44"/>
      <c r="J36" s="17">
        <f>'Fall 2022'!J36</f>
        <v>0</v>
      </c>
      <c r="K36" s="17"/>
      <c r="L36" s="17">
        <v>0</v>
      </c>
      <c r="M36" s="17"/>
      <c r="N36" s="17"/>
      <c r="O36" s="44"/>
      <c r="P36" s="18">
        <f>'Fall 2022'!M36</f>
        <v>0</v>
      </c>
      <c r="Q36" s="18"/>
      <c r="R36" s="18">
        <v>0</v>
      </c>
      <c r="S36" s="18"/>
      <c r="T36" s="18"/>
      <c r="U36" s="44"/>
      <c r="V36" s="20"/>
      <c r="W36" s="20"/>
      <c r="X36" s="20"/>
      <c r="Y36" s="20"/>
      <c r="Z36" s="20"/>
      <c r="AA36" s="44"/>
      <c r="AB36" s="21">
        <f>'Fall 2022'!T36</f>
        <v>0</v>
      </c>
      <c r="AC36" s="21"/>
      <c r="AD36" s="21"/>
      <c r="AE36" s="21"/>
      <c r="AF36" s="21"/>
      <c r="AG36" s="44"/>
      <c r="AH36" s="21"/>
      <c r="AI36" s="21"/>
      <c r="AJ36" s="21"/>
      <c r="AK36" s="21"/>
      <c r="AL36" s="21"/>
      <c r="AM36" s="44"/>
      <c r="AN36" s="46">
        <f>'Fall 2022'!AA36</f>
        <v>0</v>
      </c>
      <c r="AO36" s="46"/>
      <c r="AP36" s="46"/>
      <c r="AQ36" s="46"/>
      <c r="AR36" s="46"/>
      <c r="AS36" s="44"/>
      <c r="AT36" s="20">
        <f>'Fall 2022'!AH36</f>
        <v>0</v>
      </c>
      <c r="AU36" s="20"/>
      <c r="AV36" s="20"/>
      <c r="AW36" s="20"/>
      <c r="AX36" s="20"/>
      <c r="AY36" s="44"/>
      <c r="AZ36" s="20">
        <f>'Fall 2022'!AI36</f>
        <v>0</v>
      </c>
      <c r="BA36" s="20"/>
      <c r="BB36" s="20"/>
      <c r="BC36" s="20"/>
      <c r="BD36" s="20"/>
      <c r="BE36" s="44"/>
      <c r="BF36" s="20">
        <f>'Fall 2022'!AJ36</f>
        <v>0</v>
      </c>
      <c r="BG36" s="20"/>
      <c r="BH36" s="20"/>
      <c r="BI36" s="20"/>
      <c r="BJ36" s="20"/>
      <c r="BK36" s="44"/>
      <c r="BL36" s="20">
        <f>'Fall 2022'!AL36</f>
        <v>0</v>
      </c>
      <c r="BM36" s="20"/>
      <c r="BN36" s="20"/>
      <c r="BO36" s="20"/>
      <c r="BP36" s="20"/>
      <c r="BQ36" s="44"/>
      <c r="BR36" s="46">
        <f>'Fall 2022'!AP36</f>
        <v>0</v>
      </c>
      <c r="BS36" s="46"/>
      <c r="BT36" s="46"/>
      <c r="BU36" s="46"/>
      <c r="BV36" s="46"/>
    </row>
    <row r="37" spans="1:75" x14ac:dyDescent="0.2">
      <c r="D37" s="17"/>
      <c r="E37" s="17"/>
      <c r="F37" s="17"/>
      <c r="G37" s="17"/>
      <c r="H37" s="17"/>
      <c r="I37" s="44"/>
      <c r="J37" s="17"/>
      <c r="K37" s="17"/>
      <c r="L37" s="17"/>
      <c r="M37" s="17"/>
      <c r="N37" s="17"/>
      <c r="O37" s="44"/>
      <c r="P37" s="18"/>
      <c r="Q37" s="18"/>
      <c r="R37" s="18"/>
      <c r="S37" s="18"/>
      <c r="T37" s="18"/>
      <c r="U37" s="44"/>
      <c r="V37" s="20"/>
      <c r="W37" s="20"/>
      <c r="X37" s="20"/>
      <c r="Y37" s="20"/>
      <c r="Z37" s="20"/>
      <c r="AA37" s="44"/>
      <c r="AB37" s="21"/>
      <c r="AC37" s="21"/>
      <c r="AD37" s="21"/>
      <c r="AE37" s="21"/>
      <c r="AF37" s="21"/>
      <c r="AG37" s="44"/>
      <c r="AH37" s="21"/>
      <c r="AI37" s="21"/>
      <c r="AJ37" s="21"/>
      <c r="AK37" s="21"/>
      <c r="AL37" s="21"/>
      <c r="AM37" s="44"/>
      <c r="AN37" s="19"/>
      <c r="AO37" s="19"/>
      <c r="AP37" s="19"/>
      <c r="AQ37" s="19"/>
      <c r="AR37" s="19"/>
      <c r="AS37" s="44"/>
      <c r="AT37" s="20"/>
      <c r="AU37" s="20"/>
      <c r="AV37" s="20"/>
      <c r="AW37" s="20"/>
      <c r="AX37" s="20"/>
      <c r="AY37" s="44"/>
      <c r="AZ37" s="20"/>
      <c r="BA37" s="20"/>
      <c r="BB37" s="20"/>
      <c r="BC37" s="20"/>
      <c r="BD37" s="20"/>
      <c r="BE37" s="44"/>
      <c r="BF37" s="20"/>
      <c r="BG37" s="20"/>
      <c r="BH37" s="20"/>
      <c r="BI37" s="20"/>
      <c r="BJ37" s="20"/>
      <c r="BK37" s="44"/>
      <c r="BL37" s="19"/>
      <c r="BM37" s="19"/>
      <c r="BN37" s="19"/>
      <c r="BO37" s="19"/>
      <c r="BP37" s="19"/>
      <c r="BQ37" s="44"/>
      <c r="BR37" s="21"/>
      <c r="BS37" s="21"/>
      <c r="BT37" s="21"/>
      <c r="BU37" s="21"/>
      <c r="BV37" s="21"/>
    </row>
    <row r="38" spans="1:75" x14ac:dyDescent="0.2">
      <c r="B38" s="22" t="s">
        <v>28</v>
      </c>
      <c r="C38" s="23"/>
      <c r="D38" s="24">
        <f>SUM(D32:D37)</f>
        <v>1384</v>
      </c>
      <c r="E38" s="24">
        <f>SUM(E32:E37)</f>
        <v>1342</v>
      </c>
      <c r="F38" s="24">
        <f>SUM(F32:F37)</f>
        <v>1305</v>
      </c>
      <c r="G38" s="24">
        <f>SUM(G32:G37)</f>
        <v>1184</v>
      </c>
      <c r="H38" s="24">
        <f>SUM(H32:H37)</f>
        <v>1085</v>
      </c>
      <c r="I38" s="69"/>
      <c r="J38" s="24">
        <f>SUM(J32:J37)</f>
        <v>32</v>
      </c>
      <c r="K38" s="24">
        <f>SUM(K32:K37)</f>
        <v>33</v>
      </c>
      <c r="L38" s="24">
        <f>SUM(L32:L37)</f>
        <v>30</v>
      </c>
      <c r="M38" s="24">
        <f>SUM(M32:M37)</f>
        <v>28</v>
      </c>
      <c r="N38" s="24">
        <f>SUM(N32:N37)</f>
        <v>29</v>
      </c>
      <c r="O38" s="69"/>
      <c r="P38" s="24">
        <f>SUM(P32:P37)</f>
        <v>57.922199999999997</v>
      </c>
      <c r="Q38" s="24">
        <f>SUM(Q32:Q37)</f>
        <v>57.284999999999997</v>
      </c>
      <c r="R38" s="24">
        <f>SUM(R32:R37)</f>
        <v>50.521999999999998</v>
      </c>
      <c r="S38" s="24">
        <f>SUM(S32:S37)</f>
        <v>50.688000000000002</v>
      </c>
      <c r="T38" s="24">
        <f>SUM(T32:T37)</f>
        <v>48.000000000000007</v>
      </c>
      <c r="U38" s="69"/>
      <c r="V38" s="28">
        <f>D38/J38</f>
        <v>43.25</v>
      </c>
      <c r="W38" s="28">
        <f>E38/K38</f>
        <v>40.666666666666664</v>
      </c>
      <c r="X38" s="28">
        <f>F38/L38</f>
        <v>43.5</v>
      </c>
      <c r="Y38" s="28">
        <f>G38/M38</f>
        <v>42.285714285714285</v>
      </c>
      <c r="Z38" s="28">
        <f>H38/N38</f>
        <v>37.413793103448278</v>
      </c>
      <c r="AA38" s="69"/>
      <c r="AB38" s="29">
        <f>SUM(AB32:AB37)</f>
        <v>9848</v>
      </c>
      <c r="AC38" s="29">
        <f>SUM(AC32:AC37)</f>
        <v>9818</v>
      </c>
      <c r="AD38" s="29">
        <f>SUM(AD32:AD37)</f>
        <v>9648.5</v>
      </c>
      <c r="AE38" s="29">
        <f>SUM(AE32:AE37)</f>
        <v>8255</v>
      </c>
      <c r="AF38" s="29">
        <f>SUM(AF32:AF37)</f>
        <v>7224</v>
      </c>
      <c r="AG38" s="69"/>
      <c r="AH38" s="29">
        <f>AB38/P38</f>
        <v>170.02116632310239</v>
      </c>
      <c r="AI38" s="29">
        <f>AC38/Q38</f>
        <v>171.38867068167934</v>
      </c>
      <c r="AJ38" s="29">
        <f>AD38/R38</f>
        <v>190.97620838446619</v>
      </c>
      <c r="AK38" s="29">
        <f>AE38/S38</f>
        <v>162.85905934343432</v>
      </c>
      <c r="AL38" s="29">
        <f>AF38/T38</f>
        <v>150.49999999999997</v>
      </c>
      <c r="AM38" s="69"/>
      <c r="AN38" s="47">
        <f>'Fall 2022'!AA38</f>
        <v>0.34834484159220147</v>
      </c>
      <c r="AO38" s="47">
        <v>0.30831126502342637</v>
      </c>
      <c r="AP38" s="47">
        <v>0.3265274394983676</v>
      </c>
      <c r="AQ38" s="47">
        <v>0.42247122955784372</v>
      </c>
      <c r="AR38" s="47">
        <v>0.31042358803986708</v>
      </c>
      <c r="AS38" s="69"/>
      <c r="AT38" s="28">
        <f>SUM(AT32:AT37)</f>
        <v>150</v>
      </c>
      <c r="AU38" s="28">
        <f>SUM(AU32:AU37)</f>
        <v>152</v>
      </c>
      <c r="AV38" s="28">
        <f>SUM(AV32:AV37)</f>
        <v>136</v>
      </c>
      <c r="AW38" s="28">
        <f>SUM(AW32:AW37)</f>
        <v>137</v>
      </c>
      <c r="AX38" s="28">
        <f>SUM(AX32:AX37)</f>
        <v>130</v>
      </c>
      <c r="AY38" s="69"/>
      <c r="AZ38" s="28">
        <f>SUM(AZ32:AZ37)</f>
        <v>427</v>
      </c>
      <c r="BA38" s="28">
        <f>SUM(BA32:BA37)</f>
        <v>424</v>
      </c>
      <c r="BB38" s="28">
        <f>SUM(BB32:BB37)</f>
        <v>382</v>
      </c>
      <c r="BC38" s="28">
        <f>SUM(BC32:BC37)</f>
        <v>375</v>
      </c>
      <c r="BD38" s="28">
        <f>SUM(BD32:BD37)</f>
        <v>362</v>
      </c>
      <c r="BE38" s="69"/>
      <c r="BF38" s="61">
        <f>SUM(BF32:BF37)</f>
        <v>6298.8</v>
      </c>
      <c r="BG38" s="61">
        <f>SUM(BG32:BG37)</f>
        <v>6345</v>
      </c>
      <c r="BH38" s="61">
        <f>SUM(BH32:BH37)</f>
        <v>5797.5</v>
      </c>
      <c r="BI38" s="61">
        <f>SUM(BI32:BI37)</f>
        <v>5717.5</v>
      </c>
      <c r="BJ38" s="61">
        <f>SUM(BJ32:BJ37)</f>
        <v>5597.5</v>
      </c>
      <c r="BK38" s="69"/>
      <c r="BL38" s="28">
        <f>'Fall 2022'!AL38</f>
        <v>19.386666666666667</v>
      </c>
      <c r="BM38" s="28">
        <v>19.671052631578949</v>
      </c>
      <c r="BN38" s="28">
        <v>18.079710144927535</v>
      </c>
      <c r="BO38" s="28">
        <v>18.079710144927535</v>
      </c>
      <c r="BP38" s="28">
        <v>16.476923076923075</v>
      </c>
      <c r="BQ38" s="69"/>
      <c r="BR38" s="47">
        <f>'Fall 2022'!AP38</f>
        <v>0.70666666666666667</v>
      </c>
      <c r="BS38" s="47">
        <v>0.73355263157894735</v>
      </c>
      <c r="BT38" s="47">
        <v>0.7279411764705882</v>
      </c>
      <c r="BU38" s="47">
        <v>0.61313868613138689</v>
      </c>
      <c r="BV38" s="47">
        <v>0.73076923076923073</v>
      </c>
      <c r="BW38" s="23"/>
    </row>
    <row r="39" spans="1:75" x14ac:dyDescent="0.2">
      <c r="B39" s="23"/>
      <c r="C39" s="23"/>
      <c r="D39" s="24"/>
      <c r="E39" s="24"/>
      <c r="F39" s="24"/>
      <c r="G39" s="24"/>
      <c r="H39" s="24"/>
      <c r="I39" s="69"/>
      <c r="J39" s="24"/>
      <c r="K39" s="24"/>
      <c r="L39" s="24"/>
      <c r="M39" s="24"/>
      <c r="N39" s="24"/>
      <c r="O39" s="69"/>
      <c r="P39" s="26"/>
      <c r="Q39" s="26"/>
      <c r="R39" s="26"/>
      <c r="S39" s="26"/>
      <c r="T39" s="26"/>
      <c r="U39" s="69"/>
      <c r="V39" s="28"/>
      <c r="W39" s="28"/>
      <c r="X39" s="28"/>
      <c r="Y39" s="28"/>
      <c r="Z39" s="28"/>
      <c r="AA39" s="69"/>
      <c r="AB39" s="29"/>
      <c r="AC39" s="29"/>
      <c r="AD39" s="29"/>
      <c r="AE39" s="29"/>
      <c r="AF39" s="29"/>
      <c r="AG39" s="69"/>
      <c r="AH39" s="29"/>
      <c r="AI39" s="29"/>
      <c r="AJ39" s="29"/>
      <c r="AK39" s="29"/>
      <c r="AL39" s="29"/>
      <c r="AM39" s="69"/>
      <c r="AN39" s="27"/>
      <c r="AO39" s="27"/>
      <c r="AP39" s="27"/>
      <c r="AQ39" s="27"/>
      <c r="AR39" s="27"/>
      <c r="AS39" s="69"/>
      <c r="AT39" s="28"/>
      <c r="AU39" s="28"/>
      <c r="AV39" s="28"/>
      <c r="AW39" s="28"/>
      <c r="AX39" s="28"/>
      <c r="AY39" s="69"/>
      <c r="AZ39" s="28"/>
      <c r="BA39" s="28"/>
      <c r="BB39" s="28"/>
      <c r="BC39" s="28"/>
      <c r="BD39" s="28"/>
      <c r="BE39" s="69"/>
      <c r="BF39" s="28"/>
      <c r="BG39" s="28"/>
      <c r="BH39" s="28"/>
      <c r="BI39" s="28"/>
      <c r="BJ39" s="28"/>
      <c r="BK39" s="69"/>
      <c r="BL39" s="27"/>
      <c r="BM39" s="27"/>
      <c r="BN39" s="27"/>
      <c r="BO39" s="27"/>
      <c r="BP39" s="27"/>
      <c r="BQ39" s="69"/>
      <c r="BR39" s="29"/>
      <c r="BS39" s="29"/>
      <c r="BT39" s="29"/>
      <c r="BU39" s="29"/>
      <c r="BV39" s="29"/>
      <c r="BW39" s="23"/>
    </row>
    <row r="40" spans="1:75" s="13" customFormat="1" x14ac:dyDescent="0.2">
      <c r="A40" s="12" t="s">
        <v>31</v>
      </c>
      <c r="B40" s="16"/>
      <c r="C40" s="16"/>
      <c r="D40" s="17"/>
      <c r="E40" s="17"/>
      <c r="F40" s="17"/>
      <c r="G40" s="17"/>
      <c r="H40" s="17"/>
      <c r="I40" s="67"/>
      <c r="J40" s="17"/>
      <c r="K40" s="17"/>
      <c r="L40" s="17"/>
      <c r="M40" s="17"/>
      <c r="N40" s="17"/>
      <c r="O40" s="67"/>
      <c r="P40" s="18"/>
      <c r="Q40" s="18"/>
      <c r="R40" s="18"/>
      <c r="S40" s="18"/>
      <c r="T40" s="18"/>
      <c r="U40" s="67"/>
      <c r="V40" s="20"/>
      <c r="W40" s="20"/>
      <c r="X40" s="20"/>
      <c r="Y40" s="20"/>
      <c r="Z40" s="20"/>
      <c r="AA40" s="67"/>
      <c r="AB40" s="21"/>
      <c r="AC40" s="21"/>
      <c r="AD40" s="21"/>
      <c r="AE40" s="21"/>
      <c r="AF40" s="21"/>
      <c r="AG40" s="67"/>
      <c r="AH40" s="21"/>
      <c r="AI40" s="21"/>
      <c r="AJ40" s="21"/>
      <c r="AK40" s="21"/>
      <c r="AL40" s="21"/>
      <c r="AM40" s="67"/>
      <c r="AN40" s="19"/>
      <c r="AO40" s="19"/>
      <c r="AP40" s="19"/>
      <c r="AQ40" s="19"/>
      <c r="AR40" s="19"/>
      <c r="AS40" s="67"/>
      <c r="AT40" s="20"/>
      <c r="AU40" s="20"/>
      <c r="AV40" s="20"/>
      <c r="AW40" s="20"/>
      <c r="AX40" s="20"/>
      <c r="AY40" s="67"/>
      <c r="AZ40" s="20"/>
      <c r="BA40" s="20"/>
      <c r="BB40" s="20"/>
      <c r="BC40" s="20"/>
      <c r="BD40" s="20"/>
      <c r="BE40" s="67"/>
      <c r="BF40" s="20"/>
      <c r="BG40" s="20"/>
      <c r="BH40" s="20"/>
      <c r="BI40" s="20"/>
      <c r="BJ40" s="20"/>
      <c r="BK40" s="67"/>
      <c r="BL40" s="19"/>
      <c r="BM40" s="19"/>
      <c r="BN40" s="19"/>
      <c r="BO40" s="19"/>
      <c r="BP40" s="19"/>
      <c r="BQ40" s="67"/>
      <c r="BR40" s="21"/>
      <c r="BS40" s="21"/>
      <c r="BT40" s="21"/>
      <c r="BU40" s="21"/>
      <c r="BV40" s="21"/>
      <c r="BW40" s="16"/>
    </row>
    <row r="41" spans="1:75" x14ac:dyDescent="0.2">
      <c r="B41" s="1" t="s">
        <v>46</v>
      </c>
      <c r="D41" s="17">
        <f>'Fall 2022'!D41</f>
        <v>232</v>
      </c>
      <c r="E41" s="17">
        <v>240</v>
      </c>
      <c r="F41" s="17">
        <v>244</v>
      </c>
      <c r="G41" s="17">
        <v>240</v>
      </c>
      <c r="H41" s="17">
        <v>241</v>
      </c>
      <c r="I41" s="44"/>
      <c r="J41" s="17">
        <f>'Fall 2022'!J41</f>
        <v>5</v>
      </c>
      <c r="K41" s="17">
        <v>6</v>
      </c>
      <c r="L41" s="17">
        <v>6</v>
      </c>
      <c r="M41" s="17">
        <v>6</v>
      </c>
      <c r="N41" s="17">
        <v>6</v>
      </c>
      <c r="O41" s="44"/>
      <c r="P41" s="18">
        <f>'Fall 2022'!M41</f>
        <v>9.9499999999999993</v>
      </c>
      <c r="Q41" s="18">
        <v>10.24</v>
      </c>
      <c r="R41" s="18">
        <v>11.48</v>
      </c>
      <c r="S41" s="18">
        <v>11.6</v>
      </c>
      <c r="T41" s="18">
        <v>11.7</v>
      </c>
      <c r="U41" s="44"/>
      <c r="V41" s="20">
        <f t="shared" ref="V41:V46" si="4">D41/J41</f>
        <v>46.4</v>
      </c>
      <c r="W41" s="20">
        <v>40</v>
      </c>
      <c r="X41" s="20">
        <v>40.666666666666664</v>
      </c>
      <c r="Y41" s="20">
        <v>40</v>
      </c>
      <c r="Z41" s="20">
        <v>40.166666666666664</v>
      </c>
      <c r="AA41" s="44"/>
      <c r="AB41" s="21">
        <f>'Fall 2022'!T41</f>
        <v>1580</v>
      </c>
      <c r="AC41" s="21">
        <v>1574</v>
      </c>
      <c r="AD41" s="21">
        <v>1569</v>
      </c>
      <c r="AE41" s="21">
        <v>1497</v>
      </c>
      <c r="AF41" s="21">
        <v>1550</v>
      </c>
      <c r="AG41" s="44"/>
      <c r="AH41" s="21">
        <f t="shared" ref="AH41:AH46" si="5">AB41/P41</f>
        <v>158.79396984924625</v>
      </c>
      <c r="AI41" s="21">
        <v>153.7109375</v>
      </c>
      <c r="AJ41" s="21">
        <v>136.67247386759581</v>
      </c>
      <c r="AK41" s="21">
        <v>129.05172413793105</v>
      </c>
      <c r="AL41" s="21">
        <v>132.47863247863248</v>
      </c>
      <c r="AM41" s="44"/>
      <c r="AN41" s="46">
        <f>'Fall 2022'!AA41</f>
        <v>9.30379746835443E-2</v>
      </c>
      <c r="AO41" s="46">
        <v>3.2401524777636595E-2</v>
      </c>
      <c r="AP41" s="46">
        <v>8.2217973231357558E-2</v>
      </c>
      <c r="AQ41" s="46">
        <v>0.12625250501002003</v>
      </c>
      <c r="AR41" s="46">
        <v>0.12</v>
      </c>
      <c r="AS41" s="44"/>
      <c r="AT41" s="20">
        <f>'Fall 2022'!AH41</f>
        <v>17.5</v>
      </c>
      <c r="AU41" s="20">
        <v>22</v>
      </c>
      <c r="AV41" s="20">
        <v>23</v>
      </c>
      <c r="AW41" s="20">
        <v>21</v>
      </c>
      <c r="AX41" s="20">
        <v>23</v>
      </c>
      <c r="AY41" s="44"/>
      <c r="AZ41" s="20">
        <f>'Fall 2022'!AI41</f>
        <v>51.5</v>
      </c>
      <c r="BA41" s="20">
        <v>63</v>
      </c>
      <c r="BB41" s="20">
        <v>63</v>
      </c>
      <c r="BC41" s="20">
        <v>59</v>
      </c>
      <c r="BD41" s="20">
        <v>63</v>
      </c>
      <c r="BE41" s="44"/>
      <c r="BF41" s="20">
        <f>'Fall 2022'!AJ41</f>
        <v>732.5</v>
      </c>
      <c r="BG41" s="20">
        <v>937.5</v>
      </c>
      <c r="BH41" s="20">
        <v>945</v>
      </c>
      <c r="BI41" s="20">
        <v>885</v>
      </c>
      <c r="BJ41" s="20">
        <v>945</v>
      </c>
      <c r="BK41" s="44"/>
      <c r="BL41" s="20">
        <f>'Fall 2022'!AL41</f>
        <v>26.8</v>
      </c>
      <c r="BM41" s="20">
        <v>22.90909090909091</v>
      </c>
      <c r="BN41" s="20">
        <v>22.608695652173914</v>
      </c>
      <c r="BO41" s="20">
        <v>23.095238095238095</v>
      </c>
      <c r="BP41" s="20">
        <v>23.304347826086957</v>
      </c>
      <c r="BQ41" s="44"/>
      <c r="BR41" s="46">
        <f>'Fall 2022'!AP41</f>
        <v>0.91428571428571426</v>
      </c>
      <c r="BS41" s="46">
        <v>0.95454545454545459</v>
      </c>
      <c r="BT41" s="46">
        <v>0.91304347826086951</v>
      </c>
      <c r="BU41" s="46">
        <v>0.88095238095238093</v>
      </c>
      <c r="BV41" s="46">
        <v>0.86956521739130432</v>
      </c>
    </row>
    <row r="42" spans="1:75" x14ac:dyDescent="0.2">
      <c r="B42" s="1" t="s">
        <v>32</v>
      </c>
      <c r="D42" s="17">
        <f>'Fall 2022'!D42</f>
        <v>200</v>
      </c>
      <c r="E42" s="17">
        <v>212</v>
      </c>
      <c r="F42" s="17">
        <v>227</v>
      </c>
      <c r="G42" s="17">
        <v>198</v>
      </c>
      <c r="H42" s="17">
        <v>211</v>
      </c>
      <c r="I42" s="44"/>
      <c r="J42" s="17">
        <f>'Fall 2022'!J42</f>
        <v>13</v>
      </c>
      <c r="K42" s="17">
        <v>14</v>
      </c>
      <c r="L42" s="17">
        <v>16</v>
      </c>
      <c r="M42" s="17">
        <v>15</v>
      </c>
      <c r="N42" s="17">
        <v>15</v>
      </c>
      <c r="O42" s="44"/>
      <c r="P42" s="18">
        <f>'Fall 2022'!M42</f>
        <v>19.779999999999994</v>
      </c>
      <c r="Q42" s="18">
        <v>19.61</v>
      </c>
      <c r="R42" s="18">
        <v>20.04</v>
      </c>
      <c r="S42" s="18">
        <v>19.984000000000002</v>
      </c>
      <c r="T42" s="18">
        <v>19.899999999999999</v>
      </c>
      <c r="U42" s="44"/>
      <c r="V42" s="20">
        <f t="shared" si="4"/>
        <v>15.384615384615385</v>
      </c>
      <c r="W42" s="20">
        <v>15.142857142857142</v>
      </c>
      <c r="X42" s="20">
        <v>14.1875</v>
      </c>
      <c r="Y42" s="20">
        <v>13.2</v>
      </c>
      <c r="Z42" s="20">
        <v>14.066666666666666</v>
      </c>
      <c r="AA42" s="44"/>
      <c r="AB42" s="21">
        <f>'Fall 2022'!T42</f>
        <v>4039</v>
      </c>
      <c r="AC42" s="21">
        <v>4252</v>
      </c>
      <c r="AD42" s="21">
        <v>4694</v>
      </c>
      <c r="AE42" s="21">
        <v>4451</v>
      </c>
      <c r="AF42" s="21">
        <v>4366</v>
      </c>
      <c r="AG42" s="44"/>
      <c r="AH42" s="21">
        <f t="shared" si="5"/>
        <v>204.19615773508602</v>
      </c>
      <c r="AI42" s="21">
        <v>216.82814890362062</v>
      </c>
      <c r="AJ42" s="21">
        <v>234.23153692614773</v>
      </c>
      <c r="AK42" s="21">
        <v>222.72818254603681</v>
      </c>
      <c r="AL42" s="21">
        <v>219.39698492462313</v>
      </c>
      <c r="AM42" s="44"/>
      <c r="AN42" s="46">
        <f>'Fall 2022'!AA42</f>
        <v>0.35441941074523398</v>
      </c>
      <c r="AO42" s="46">
        <v>0.35912511759172155</v>
      </c>
      <c r="AP42" s="46">
        <v>0.2513847464848743</v>
      </c>
      <c r="AQ42" s="46">
        <v>0.3104920242642103</v>
      </c>
      <c r="AR42" s="46">
        <v>0.43632615666513974</v>
      </c>
      <c r="AS42" s="44"/>
      <c r="AT42" s="20">
        <f>'Fall 2022'!AH42</f>
        <v>61</v>
      </c>
      <c r="AU42" s="20">
        <v>63</v>
      </c>
      <c r="AV42" s="20">
        <v>63</v>
      </c>
      <c r="AW42" s="20">
        <v>58</v>
      </c>
      <c r="AX42" s="20">
        <v>61</v>
      </c>
      <c r="AY42" s="44"/>
      <c r="AZ42" s="20">
        <f>'Fall 2022'!AI42</f>
        <v>168</v>
      </c>
      <c r="BA42" s="20">
        <v>170</v>
      </c>
      <c r="BB42" s="20">
        <v>176</v>
      </c>
      <c r="BC42" s="20">
        <v>157</v>
      </c>
      <c r="BD42" s="20">
        <v>168</v>
      </c>
      <c r="BE42" s="44"/>
      <c r="BF42" s="20">
        <f>'Fall 2022'!AJ42</f>
        <v>2304</v>
      </c>
      <c r="BG42" s="20">
        <v>2430</v>
      </c>
      <c r="BH42" s="20">
        <v>2550</v>
      </c>
      <c r="BI42" s="20">
        <v>2265</v>
      </c>
      <c r="BJ42" s="20">
        <v>2430</v>
      </c>
      <c r="BK42" s="44"/>
      <c r="BL42" s="20">
        <f>'Fall 2022'!AL42</f>
        <v>22.901639344262296</v>
      </c>
      <c r="BM42" s="20">
        <v>23.460317460317459</v>
      </c>
      <c r="BN42" s="20">
        <v>24.968253968253968</v>
      </c>
      <c r="BO42" s="20">
        <v>26.586206896551722</v>
      </c>
      <c r="BP42" s="20">
        <v>23.819672131147541</v>
      </c>
      <c r="BQ42" s="44"/>
      <c r="BR42" s="46">
        <f>'Fall 2022'!AP42</f>
        <v>0.71311475409836067</v>
      </c>
      <c r="BS42" s="46">
        <v>0.69841269841269837</v>
      </c>
      <c r="BT42" s="46">
        <v>0.79365079365079361</v>
      </c>
      <c r="BU42" s="46">
        <v>0.72413793103448276</v>
      </c>
      <c r="BV42" s="46">
        <v>0.72131147540983609</v>
      </c>
    </row>
    <row r="43" spans="1:75" x14ac:dyDescent="0.2">
      <c r="B43" s="1" t="s">
        <v>33</v>
      </c>
      <c r="D43" s="17">
        <f>'Fall 2022'!D43</f>
        <v>704</v>
      </c>
      <c r="E43" s="17">
        <v>717</v>
      </c>
      <c r="F43" s="17">
        <v>690</v>
      </c>
      <c r="G43" s="17">
        <v>714</v>
      </c>
      <c r="H43" s="17">
        <v>787</v>
      </c>
      <c r="I43" s="44"/>
      <c r="J43" s="17">
        <f>'Fall 2022'!J43</f>
        <v>19</v>
      </c>
      <c r="K43" s="17">
        <v>18</v>
      </c>
      <c r="L43" s="17">
        <v>18</v>
      </c>
      <c r="M43" s="17">
        <v>15</v>
      </c>
      <c r="N43" s="17">
        <v>16</v>
      </c>
      <c r="O43" s="44"/>
      <c r="P43" s="18">
        <f>'Fall 2022'!M43</f>
        <v>32.802400000000006</v>
      </c>
      <c r="Q43" s="18">
        <v>29.16</v>
      </c>
      <c r="R43" s="18">
        <v>32.944000000000003</v>
      </c>
      <c r="S43" s="18">
        <v>31.720000000000002</v>
      </c>
      <c r="T43" s="18">
        <v>31.3</v>
      </c>
      <c r="U43" s="44"/>
      <c r="V43" s="20">
        <f t="shared" si="4"/>
        <v>37.05263157894737</v>
      </c>
      <c r="W43" s="20">
        <v>39.833333333333336</v>
      </c>
      <c r="X43" s="20">
        <v>38.333333333333336</v>
      </c>
      <c r="Y43" s="20">
        <v>47.6</v>
      </c>
      <c r="Z43" s="20">
        <v>49.1875</v>
      </c>
      <c r="AA43" s="44"/>
      <c r="AB43" s="21">
        <f>'Fall 2022'!T43</f>
        <v>6444</v>
      </c>
      <c r="AC43" s="21">
        <v>6406</v>
      </c>
      <c r="AD43" s="21">
        <v>6868</v>
      </c>
      <c r="AE43" s="21">
        <v>7222</v>
      </c>
      <c r="AF43" s="21">
        <v>7246</v>
      </c>
      <c r="AG43" s="44"/>
      <c r="AH43" s="21">
        <f t="shared" si="5"/>
        <v>196.44904031412332</v>
      </c>
      <c r="AI43" s="21">
        <v>219.68449931412894</v>
      </c>
      <c r="AJ43" s="21">
        <v>208.47498785818357</v>
      </c>
      <c r="AK43" s="21">
        <v>227.67969735182848</v>
      </c>
      <c r="AL43" s="21">
        <v>231.50159744408944</v>
      </c>
      <c r="AM43" s="44"/>
      <c r="AN43" s="46">
        <f>'Fall 2022'!AA43</f>
        <v>6.7039106145251395E-2</v>
      </c>
      <c r="AO43" s="46">
        <v>8.273493599750234E-2</v>
      </c>
      <c r="AP43" s="46">
        <v>0.12157833430401864</v>
      </c>
      <c r="AQ43" s="46">
        <v>0.16643589033508724</v>
      </c>
      <c r="AR43" s="46">
        <v>0.208528843499862</v>
      </c>
      <c r="AS43" s="44"/>
      <c r="AT43" s="20">
        <f>'Fall 2022'!AH43</f>
        <v>91</v>
      </c>
      <c r="AU43" s="20">
        <v>95.5</v>
      </c>
      <c r="AV43" s="20">
        <v>116.5</v>
      </c>
      <c r="AW43" s="20">
        <v>125.5</v>
      </c>
      <c r="AX43" s="20">
        <v>123.5</v>
      </c>
      <c r="AY43" s="44"/>
      <c r="AZ43" s="20">
        <f>'Fall 2022'!AI43</f>
        <v>194</v>
      </c>
      <c r="BA43" s="20">
        <v>205.5</v>
      </c>
      <c r="BB43" s="20">
        <v>253.5</v>
      </c>
      <c r="BC43" s="20">
        <v>272.5</v>
      </c>
      <c r="BD43" s="20">
        <v>261.5</v>
      </c>
      <c r="BE43" s="44"/>
      <c r="BF43" s="20">
        <f>'Fall 2022'!AJ43</f>
        <v>3447.55</v>
      </c>
      <c r="BG43" s="20">
        <v>3660</v>
      </c>
      <c r="BH43" s="20">
        <v>4432.5</v>
      </c>
      <c r="BI43" s="20">
        <v>4755</v>
      </c>
      <c r="BJ43" s="20">
        <v>4642.5</v>
      </c>
      <c r="BK43" s="44"/>
      <c r="BL43" s="20">
        <f>'Fall 2022'!AL43</f>
        <v>28.780219780219781</v>
      </c>
      <c r="BM43" s="20">
        <v>27.612565445026178</v>
      </c>
      <c r="BN43" s="20">
        <v>24.25</v>
      </c>
      <c r="BO43" s="20">
        <v>23.167999999999999</v>
      </c>
      <c r="BP43" s="20">
        <v>23.756097560975611</v>
      </c>
      <c r="BQ43" s="44"/>
      <c r="BR43" s="46">
        <f>'Fall 2022'!AP43</f>
        <v>0.69230769230769229</v>
      </c>
      <c r="BS43" s="46">
        <v>0.68586387434554974</v>
      </c>
      <c r="BT43" s="46">
        <v>0.69957081545064381</v>
      </c>
      <c r="BU43" s="46">
        <v>0.64940239043824699</v>
      </c>
      <c r="BV43" s="46">
        <v>0.53036437246963564</v>
      </c>
    </row>
    <row r="44" spans="1:75" x14ac:dyDescent="0.2">
      <c r="B44" s="50" t="s">
        <v>34</v>
      </c>
      <c r="C44" s="50"/>
      <c r="D44" s="51">
        <f>'Fall 2022'!D44</f>
        <v>987</v>
      </c>
      <c r="E44" s="51">
        <v>891</v>
      </c>
      <c r="F44" s="51">
        <v>864</v>
      </c>
      <c r="G44" s="51">
        <v>792</v>
      </c>
      <c r="H44" s="51">
        <v>702</v>
      </c>
      <c r="I44" s="68"/>
      <c r="J44" s="51">
        <f>'Fall 2022'!J44</f>
        <v>14</v>
      </c>
      <c r="K44" s="51">
        <v>14</v>
      </c>
      <c r="L44" s="51">
        <v>14</v>
      </c>
      <c r="M44" s="51">
        <v>13</v>
      </c>
      <c r="N44" s="51">
        <v>12</v>
      </c>
      <c r="O44" s="68"/>
      <c r="P44" s="52">
        <f>'Fall 2022'!M44</f>
        <v>28.697600000000012</v>
      </c>
      <c r="Q44" s="52">
        <v>28.130000000000003</v>
      </c>
      <c r="R44" s="52">
        <v>27.708000000000006</v>
      </c>
      <c r="S44" s="52">
        <v>26.85</v>
      </c>
      <c r="T44" s="52">
        <v>26.4</v>
      </c>
      <c r="U44" s="68"/>
      <c r="V44" s="53">
        <f t="shared" si="4"/>
        <v>70.5</v>
      </c>
      <c r="W44" s="53">
        <v>63.642857142857146</v>
      </c>
      <c r="X44" s="53">
        <v>61.714285714285715</v>
      </c>
      <c r="Y44" s="53">
        <v>60.92307692307692</v>
      </c>
      <c r="Z44" s="53">
        <v>58.5</v>
      </c>
      <c r="AA44" s="68"/>
      <c r="AB44" s="54">
        <f>'Fall 2022'!T44</f>
        <v>6688.5</v>
      </c>
      <c r="AC44" s="54">
        <v>6465.5</v>
      </c>
      <c r="AD44" s="54">
        <v>6443</v>
      </c>
      <c r="AE44" s="54">
        <v>6474</v>
      </c>
      <c r="AF44" s="54">
        <v>5514</v>
      </c>
      <c r="AG44" s="68"/>
      <c r="AH44" s="54">
        <f t="shared" si="5"/>
        <v>233.06827051739509</v>
      </c>
      <c r="AI44" s="54">
        <v>229.84358336295767</v>
      </c>
      <c r="AJ44" s="54">
        <v>232.53212068716613</v>
      </c>
      <c r="AK44" s="54">
        <v>241.11731843575419</v>
      </c>
      <c r="AL44" s="54">
        <v>208.86363636363637</v>
      </c>
      <c r="AM44" s="68"/>
      <c r="AN44" s="55">
        <f>'Fall 2022'!AA44</f>
        <v>0.3487328997533079</v>
      </c>
      <c r="AO44" s="55">
        <v>0.39532905421081121</v>
      </c>
      <c r="AP44" s="55">
        <v>0.38103367996275028</v>
      </c>
      <c r="AQ44" s="55">
        <v>0.33232931726907633</v>
      </c>
      <c r="AR44" s="55">
        <v>0.41177003989844035</v>
      </c>
      <c r="AS44" s="68"/>
      <c r="AT44" s="53">
        <f>'Fall 2022'!AH44</f>
        <v>161.5</v>
      </c>
      <c r="AU44" s="53">
        <v>169</v>
      </c>
      <c r="AV44" s="53">
        <v>152</v>
      </c>
      <c r="AW44" s="53">
        <v>147</v>
      </c>
      <c r="AX44" s="53">
        <v>151</v>
      </c>
      <c r="AY44" s="68"/>
      <c r="AZ44" s="53">
        <f>'Fall 2022'!AI44</f>
        <v>229</v>
      </c>
      <c r="BA44" s="53">
        <v>237</v>
      </c>
      <c r="BB44" s="53">
        <v>226</v>
      </c>
      <c r="BC44" s="53">
        <v>223.49999999999997</v>
      </c>
      <c r="BD44" s="53">
        <v>212</v>
      </c>
      <c r="BE44" s="68"/>
      <c r="BF44" s="53">
        <f>'Fall 2022'!AJ44</f>
        <v>4348.5</v>
      </c>
      <c r="BG44" s="53">
        <v>4536.5</v>
      </c>
      <c r="BH44" s="53">
        <v>4042.5</v>
      </c>
      <c r="BI44" s="53">
        <v>4354</v>
      </c>
      <c r="BJ44" s="53">
        <v>3984.5</v>
      </c>
      <c r="BK44" s="68"/>
      <c r="BL44" s="53">
        <f>'Fall 2022'!AL44</f>
        <v>21.430340557275542</v>
      </c>
      <c r="BM44" s="53">
        <v>20.289940828402369</v>
      </c>
      <c r="BN44" s="53">
        <v>20.276315789473685</v>
      </c>
      <c r="BO44" s="53">
        <v>22.564625850340136</v>
      </c>
      <c r="BP44" s="53">
        <v>18.516556291390728</v>
      </c>
      <c r="BQ44" s="68"/>
      <c r="BR44" s="55">
        <f>'Fall 2022'!AP44</f>
        <v>0.65634674922600622</v>
      </c>
      <c r="BS44" s="55">
        <v>0.58579881656804733</v>
      </c>
      <c r="BT44" s="55">
        <v>0.62828947368421051</v>
      </c>
      <c r="BU44" s="55">
        <v>0.72108843537414979</v>
      </c>
      <c r="BV44" s="55">
        <v>0.58940397350993379</v>
      </c>
    </row>
    <row r="45" spans="1:75" x14ac:dyDescent="0.2">
      <c r="B45" s="1" t="s">
        <v>39</v>
      </c>
      <c r="D45" s="17">
        <f>'Fall 2022'!D45</f>
        <v>102</v>
      </c>
      <c r="E45" s="17">
        <v>110</v>
      </c>
      <c r="F45" s="17">
        <v>133</v>
      </c>
      <c r="G45" s="17">
        <v>167</v>
      </c>
      <c r="H45" s="17">
        <v>192</v>
      </c>
      <c r="I45" s="44"/>
      <c r="J45" s="17">
        <f>'Fall 2022'!J45</f>
        <v>5</v>
      </c>
      <c r="K45" s="17">
        <v>6</v>
      </c>
      <c r="L45" s="17">
        <v>8</v>
      </c>
      <c r="M45" s="17">
        <v>7</v>
      </c>
      <c r="N45" s="17">
        <v>9</v>
      </c>
      <c r="O45" s="44"/>
      <c r="P45" s="18">
        <f>'Fall 2022'!M45</f>
        <v>10.250000000000002</v>
      </c>
      <c r="Q45" s="18">
        <v>10.55</v>
      </c>
      <c r="R45" s="18">
        <v>12.608000000000001</v>
      </c>
      <c r="S45" s="18">
        <v>13.059999999999999</v>
      </c>
      <c r="T45" s="18">
        <v>14.4</v>
      </c>
      <c r="U45" s="44"/>
      <c r="V45" s="20">
        <f t="shared" si="4"/>
        <v>20.399999999999999</v>
      </c>
      <c r="W45" s="20">
        <v>18.333333333333332</v>
      </c>
      <c r="X45" s="20">
        <v>16.625</v>
      </c>
      <c r="Y45" s="20">
        <v>23.857142857142858</v>
      </c>
      <c r="Z45" s="20">
        <v>21.333333333333332</v>
      </c>
      <c r="AA45" s="44"/>
      <c r="AB45" s="21">
        <f>'Fall 2022'!T45</f>
        <v>1216</v>
      </c>
      <c r="AC45" s="21">
        <v>1273</v>
      </c>
      <c r="AD45" s="21">
        <v>1498</v>
      </c>
      <c r="AE45" s="21">
        <v>1868</v>
      </c>
      <c r="AF45" s="21">
        <v>1997</v>
      </c>
      <c r="AG45" s="44"/>
      <c r="AH45" s="21">
        <f t="shared" si="5"/>
        <v>118.63414634146339</v>
      </c>
      <c r="AI45" s="21">
        <v>120.66350710900473</v>
      </c>
      <c r="AJ45" s="21">
        <v>118.81345177664974</v>
      </c>
      <c r="AK45" s="21">
        <v>143.0321592649311</v>
      </c>
      <c r="AL45" s="21">
        <v>138.68055555555554</v>
      </c>
      <c r="AM45" s="44"/>
      <c r="AN45" s="46">
        <f>'Fall 2022'!AA45</f>
        <v>0.25246710526315791</v>
      </c>
      <c r="AO45" s="46">
        <v>0.39827179890023567</v>
      </c>
      <c r="AP45" s="46">
        <v>0.18424566088117489</v>
      </c>
      <c r="AQ45" s="46">
        <v>0.23822269807280513</v>
      </c>
      <c r="AR45" s="46">
        <v>0.30195292939409113</v>
      </c>
      <c r="AS45" s="44"/>
      <c r="AT45" s="20">
        <f>'Fall 2022'!AH45</f>
        <v>40.5</v>
      </c>
      <c r="AU45" s="20">
        <v>41</v>
      </c>
      <c r="AV45" s="20">
        <v>42</v>
      </c>
      <c r="AW45" s="20">
        <v>57</v>
      </c>
      <c r="AX45" s="20">
        <v>52.99</v>
      </c>
      <c r="AY45" s="44"/>
      <c r="AZ45" s="20">
        <f>'Fall 2022'!AI45</f>
        <v>89.5</v>
      </c>
      <c r="BA45" s="20">
        <v>92</v>
      </c>
      <c r="BB45" s="20">
        <v>89.5</v>
      </c>
      <c r="BC45" s="20">
        <v>108</v>
      </c>
      <c r="BD45" s="20">
        <v>107.5</v>
      </c>
      <c r="BE45" s="44"/>
      <c r="BF45" s="20">
        <f>'Fall 2022'!AJ45</f>
        <v>1392.3</v>
      </c>
      <c r="BG45" s="20">
        <v>1471</v>
      </c>
      <c r="BH45" s="20">
        <v>1458</v>
      </c>
      <c r="BI45" s="20">
        <v>1846</v>
      </c>
      <c r="BJ45" s="20">
        <v>1785.88</v>
      </c>
      <c r="BK45" s="44"/>
      <c r="BL45" s="20">
        <f>'Fall 2022'!AL45</f>
        <v>11.160493827160494</v>
      </c>
      <c r="BM45" s="20">
        <v>11.975609756097562</v>
      </c>
      <c r="BN45" s="20">
        <v>13.429</v>
      </c>
      <c r="BO45" s="20">
        <v>13.350877192982455</v>
      </c>
      <c r="BP45" s="20">
        <v>15.132075471698114</v>
      </c>
      <c r="BQ45" s="44"/>
      <c r="BR45" s="46">
        <f>'Fall 2022'!AP45</f>
        <v>0.65432098765432101</v>
      </c>
      <c r="BS45" s="46">
        <v>0.51219512195121952</v>
      </c>
      <c r="BT45" s="46">
        <v>0.7142857142857143</v>
      </c>
      <c r="BU45" s="46">
        <v>0.66666666666666663</v>
      </c>
      <c r="BV45" s="46">
        <v>0.62898660124551808</v>
      </c>
    </row>
    <row r="46" spans="1:75" x14ac:dyDescent="0.2">
      <c r="B46" s="1" t="s">
        <v>35</v>
      </c>
      <c r="D46" s="17">
        <f>'Fall 2022'!D46</f>
        <v>445</v>
      </c>
      <c r="E46" s="17">
        <v>442</v>
      </c>
      <c r="F46" s="17">
        <v>491</v>
      </c>
      <c r="G46" s="17">
        <v>495</v>
      </c>
      <c r="H46" s="17">
        <v>512</v>
      </c>
      <c r="I46" s="44"/>
      <c r="J46" s="17">
        <f>'Fall 2022'!J46</f>
        <v>9</v>
      </c>
      <c r="K46" s="17">
        <v>9</v>
      </c>
      <c r="L46" s="17">
        <v>10</v>
      </c>
      <c r="M46" s="17">
        <v>11</v>
      </c>
      <c r="N46" s="17">
        <v>9</v>
      </c>
      <c r="O46" s="44"/>
      <c r="P46" s="18">
        <f>'Fall 2022'!M46</f>
        <v>12.540000000000001</v>
      </c>
      <c r="Q46" s="18">
        <v>11.64</v>
      </c>
      <c r="R46" s="18">
        <v>13.120000000000001</v>
      </c>
      <c r="S46" s="18">
        <v>14.2</v>
      </c>
      <c r="T46" s="18">
        <v>14.5</v>
      </c>
      <c r="U46" s="44"/>
      <c r="V46" s="20">
        <f t="shared" si="4"/>
        <v>49.444444444444443</v>
      </c>
      <c r="W46" s="20">
        <v>49.111111111111114</v>
      </c>
      <c r="X46" s="20">
        <v>49.1</v>
      </c>
      <c r="Y46" s="20">
        <v>45</v>
      </c>
      <c r="Z46" s="20">
        <v>56.888888888888886</v>
      </c>
      <c r="AA46" s="44"/>
      <c r="AB46" s="21">
        <f>'Fall 2022'!T46</f>
        <v>3029</v>
      </c>
      <c r="AC46" s="21">
        <v>2609</v>
      </c>
      <c r="AD46" s="21">
        <v>3168</v>
      </c>
      <c r="AE46" s="21">
        <v>3413</v>
      </c>
      <c r="AF46" s="21">
        <v>3903</v>
      </c>
      <c r="AG46" s="44"/>
      <c r="AH46" s="21">
        <f t="shared" si="5"/>
        <v>241.54704944178627</v>
      </c>
      <c r="AI46" s="21">
        <v>224.14089347079036</v>
      </c>
      <c r="AJ46" s="21">
        <v>241.46341463414632</v>
      </c>
      <c r="AK46" s="21">
        <v>240.35211267605635</v>
      </c>
      <c r="AL46" s="21">
        <v>269.17241379310343</v>
      </c>
      <c r="AM46" s="44"/>
      <c r="AN46" s="46">
        <f>'Fall 2022'!AA46</f>
        <v>0.13370749422251568</v>
      </c>
      <c r="AO46" s="46">
        <v>6.7458796473744725E-2</v>
      </c>
      <c r="AP46" s="46">
        <v>8.2386363636363633E-2</v>
      </c>
      <c r="AQ46" s="46">
        <v>8.0574274831526516E-2</v>
      </c>
      <c r="AR46" s="46">
        <v>0.18754803996925443</v>
      </c>
      <c r="AS46" s="44"/>
      <c r="AT46" s="20">
        <f>'Fall 2022'!AH46</f>
        <v>41.5</v>
      </c>
      <c r="AU46" s="20">
        <v>37</v>
      </c>
      <c r="AV46" s="20">
        <v>47</v>
      </c>
      <c r="AW46" s="20">
        <v>52</v>
      </c>
      <c r="AX46" s="20">
        <v>53</v>
      </c>
      <c r="AY46" s="44"/>
      <c r="AZ46" s="20">
        <f>'Fall 2022'!AI46</f>
        <v>118.5</v>
      </c>
      <c r="BA46" s="20">
        <v>107</v>
      </c>
      <c r="BB46" s="20">
        <v>129</v>
      </c>
      <c r="BC46" s="20">
        <v>144</v>
      </c>
      <c r="BD46" s="20">
        <v>151</v>
      </c>
      <c r="BE46" s="44"/>
      <c r="BF46" s="20">
        <f>'Fall 2022'!AJ46</f>
        <v>1735</v>
      </c>
      <c r="BG46" s="20">
        <v>1530</v>
      </c>
      <c r="BH46" s="20">
        <v>1920</v>
      </c>
      <c r="BI46" s="20">
        <v>2130</v>
      </c>
      <c r="BJ46" s="20">
        <v>2265</v>
      </c>
      <c r="BK46" s="44"/>
      <c r="BL46" s="20">
        <f>'Fall 2022'!AL46</f>
        <v>22.192771084337348</v>
      </c>
      <c r="BM46" s="20">
        <v>21.648648648648649</v>
      </c>
      <c r="BN46" s="20">
        <v>21.638297872340427</v>
      </c>
      <c r="BO46" s="20">
        <v>21.73076923076923</v>
      </c>
      <c r="BP46" s="20">
        <v>22.811320754716981</v>
      </c>
      <c r="BQ46" s="44"/>
      <c r="BR46" s="46">
        <f>'Fall 2022'!AP46</f>
        <v>0.87951807228915657</v>
      </c>
      <c r="BS46" s="46">
        <v>0.94594594594594594</v>
      </c>
      <c r="BT46" s="46">
        <v>0.87234042553191493</v>
      </c>
      <c r="BU46" s="46">
        <v>0.88461538461538458</v>
      </c>
      <c r="BV46" s="46">
        <v>0.83018867924528306</v>
      </c>
    </row>
    <row r="47" spans="1:75" x14ac:dyDescent="0.2">
      <c r="B47" s="1" t="s">
        <v>153</v>
      </c>
      <c r="D47" s="17">
        <f>'Fall 2022'!D47</f>
        <v>7</v>
      </c>
      <c r="E47" s="17">
        <v>15</v>
      </c>
      <c r="F47" s="17">
        <v>8</v>
      </c>
      <c r="G47" s="17">
        <v>12</v>
      </c>
      <c r="H47" s="17">
        <v>11</v>
      </c>
      <c r="I47" s="44"/>
      <c r="J47" s="17">
        <f>'Fall 2022'!J47</f>
        <v>0</v>
      </c>
      <c r="K47" s="17"/>
      <c r="L47" s="17"/>
      <c r="M47" s="17"/>
      <c r="N47" s="17"/>
      <c r="O47" s="44"/>
      <c r="P47" s="18">
        <f>'Fall 2022'!M47</f>
        <v>0</v>
      </c>
      <c r="Q47" s="18"/>
      <c r="R47" s="18"/>
      <c r="S47" s="18"/>
      <c r="T47" s="18"/>
      <c r="U47" s="44"/>
      <c r="V47" s="20"/>
      <c r="W47" s="20"/>
      <c r="X47" s="20"/>
      <c r="Y47" s="20"/>
      <c r="Z47" s="20"/>
      <c r="AA47" s="44"/>
      <c r="AB47" s="21">
        <f>'Fall 2022'!T47</f>
        <v>0</v>
      </c>
      <c r="AC47" s="21"/>
      <c r="AD47" s="21"/>
      <c r="AE47" s="21"/>
      <c r="AF47" s="21"/>
      <c r="AG47" s="44"/>
      <c r="AH47" s="21"/>
      <c r="AI47" s="21"/>
      <c r="AJ47" s="21"/>
      <c r="AK47" s="21"/>
      <c r="AL47" s="21"/>
      <c r="AM47" s="44"/>
      <c r="AN47" s="46">
        <f>'Fall 2022'!AA47</f>
        <v>0</v>
      </c>
      <c r="AO47" s="46"/>
      <c r="AP47" s="46"/>
      <c r="AQ47" s="46"/>
      <c r="AR47" s="46"/>
      <c r="AS47" s="44"/>
      <c r="AT47" s="20">
        <f>'Fall 2022'!AH47</f>
        <v>0</v>
      </c>
      <c r="AU47" s="20"/>
      <c r="AV47" s="20"/>
      <c r="AW47" s="20"/>
      <c r="AX47" s="20"/>
      <c r="AY47" s="44"/>
      <c r="AZ47" s="20">
        <f>'Fall 2022'!AI47</f>
        <v>0</v>
      </c>
      <c r="BA47" s="20"/>
      <c r="BB47" s="20"/>
      <c r="BC47" s="20"/>
      <c r="BD47" s="20"/>
      <c r="BE47" s="44"/>
      <c r="BF47" s="20">
        <f>'Fall 2022'!AJ47</f>
        <v>0</v>
      </c>
      <c r="BG47" s="20"/>
      <c r="BH47" s="20"/>
      <c r="BI47" s="20"/>
      <c r="BJ47" s="20"/>
      <c r="BK47" s="44"/>
      <c r="BL47" s="20">
        <f>'Fall 2022'!AL47</f>
        <v>0</v>
      </c>
      <c r="BM47" s="20"/>
      <c r="BN47" s="20"/>
      <c r="BO47" s="20"/>
      <c r="BP47" s="20"/>
      <c r="BQ47" s="44"/>
      <c r="BR47" s="46">
        <f>'Fall 2022'!AP47</f>
        <v>0</v>
      </c>
      <c r="BS47" s="46"/>
      <c r="BT47" s="46"/>
      <c r="BU47" s="46"/>
      <c r="BV47" s="46"/>
    </row>
    <row r="48" spans="1:75" x14ac:dyDescent="0.2">
      <c r="D48" s="17"/>
      <c r="E48" s="17"/>
      <c r="F48" s="17"/>
      <c r="G48" s="17"/>
      <c r="H48" s="17"/>
      <c r="I48" s="44"/>
      <c r="J48" s="17"/>
      <c r="K48" s="17"/>
      <c r="L48" s="17"/>
      <c r="M48" s="17"/>
      <c r="N48" s="17"/>
      <c r="O48" s="44"/>
      <c r="P48" s="18"/>
      <c r="Q48" s="18"/>
      <c r="R48" s="18"/>
      <c r="S48" s="18"/>
      <c r="T48" s="18"/>
      <c r="U48" s="44"/>
      <c r="V48" s="20"/>
      <c r="W48" s="20"/>
      <c r="X48" s="20"/>
      <c r="Y48" s="20"/>
      <c r="Z48" s="20"/>
      <c r="AA48" s="44"/>
      <c r="AB48" s="21"/>
      <c r="AC48" s="21"/>
      <c r="AD48" s="21"/>
      <c r="AE48" s="21"/>
      <c r="AF48" s="21"/>
      <c r="AG48" s="44"/>
      <c r="AH48" s="21"/>
      <c r="AI48" s="21"/>
      <c r="AJ48" s="21"/>
      <c r="AK48" s="21"/>
      <c r="AL48" s="21"/>
      <c r="AM48" s="44"/>
      <c r="AN48" s="19"/>
      <c r="AO48" s="19"/>
      <c r="AP48" s="19"/>
      <c r="AQ48" s="19"/>
      <c r="AR48" s="19"/>
      <c r="AS48" s="44"/>
      <c r="AT48" s="20"/>
      <c r="AU48" s="20"/>
      <c r="AV48" s="20"/>
      <c r="AW48" s="20"/>
      <c r="AX48" s="20"/>
      <c r="AY48" s="44"/>
      <c r="AZ48" s="20"/>
      <c r="BA48" s="20"/>
      <c r="BB48" s="20"/>
      <c r="BC48" s="20"/>
      <c r="BD48" s="20"/>
      <c r="BE48" s="44"/>
      <c r="BF48" s="20"/>
      <c r="BG48" s="20"/>
      <c r="BH48" s="20"/>
      <c r="BI48" s="20"/>
      <c r="BJ48" s="20"/>
      <c r="BK48" s="44"/>
      <c r="BL48" s="19"/>
      <c r="BM48" s="19"/>
      <c r="BN48" s="19"/>
      <c r="BO48" s="19"/>
      <c r="BP48" s="19"/>
      <c r="BQ48" s="44"/>
      <c r="BR48" s="21"/>
      <c r="BS48" s="21"/>
      <c r="BT48" s="21"/>
      <c r="BU48" s="21"/>
      <c r="BV48" s="21"/>
    </row>
    <row r="49" spans="2:75" x14ac:dyDescent="0.2">
      <c r="B49" s="22" t="s">
        <v>28</v>
      </c>
      <c r="C49" s="23"/>
      <c r="D49" s="24">
        <f>SUM(D40:D48)</f>
        <v>2677</v>
      </c>
      <c r="E49" s="24">
        <f>SUM(E40:E48)</f>
        <v>2627</v>
      </c>
      <c r="F49" s="24">
        <f>SUM(F40:F48)</f>
        <v>2657</v>
      </c>
      <c r="G49" s="24">
        <f>SUM(G40:G48)</f>
        <v>2618</v>
      </c>
      <c r="H49" s="24">
        <f>SUM(H40:H48)</f>
        <v>2656</v>
      </c>
      <c r="I49" s="69"/>
      <c r="J49" s="24">
        <f>SUM(J40:J48)</f>
        <v>65</v>
      </c>
      <c r="K49" s="24">
        <f>SUM(K40:K48)</f>
        <v>67</v>
      </c>
      <c r="L49" s="24">
        <f>SUM(L40:L48)</f>
        <v>72</v>
      </c>
      <c r="M49" s="24">
        <f>SUM(M40:M48)</f>
        <v>67</v>
      </c>
      <c r="N49" s="24">
        <f>SUM(N40:N48)</f>
        <v>67</v>
      </c>
      <c r="O49" s="69"/>
      <c r="P49" s="24">
        <f>SUM(P40:P48)</f>
        <v>114.02000000000001</v>
      </c>
      <c r="Q49" s="24">
        <f>SUM(Q40:Q48)</f>
        <v>109.33000000000001</v>
      </c>
      <c r="R49" s="24">
        <f>SUM(R40:R48)</f>
        <v>117.9</v>
      </c>
      <c r="S49" s="24">
        <f>SUM(S40:S48)</f>
        <v>117.414</v>
      </c>
      <c r="T49" s="24">
        <f>SUM(T40:T48)</f>
        <v>118.2</v>
      </c>
      <c r="U49" s="69"/>
      <c r="V49" s="28">
        <f>D49/J49</f>
        <v>41.184615384615384</v>
      </c>
      <c r="W49" s="28">
        <f>E49/K49</f>
        <v>39.208955223880594</v>
      </c>
      <c r="X49" s="28">
        <f>F49/L49</f>
        <v>36.902777777777779</v>
      </c>
      <c r="Y49" s="28">
        <f>G49/M49</f>
        <v>39.07462686567164</v>
      </c>
      <c r="Z49" s="28">
        <f>H49/N49</f>
        <v>39.64179104477612</v>
      </c>
      <c r="AA49" s="69"/>
      <c r="AB49" s="29">
        <f>SUM(AB40:AB48)</f>
        <v>22996.5</v>
      </c>
      <c r="AC49" s="29">
        <f>SUM(AC40:AC48)</f>
        <v>22579.5</v>
      </c>
      <c r="AD49" s="29">
        <f>SUM(AD40:AD48)</f>
        <v>24240</v>
      </c>
      <c r="AE49" s="29">
        <f>SUM(AE40:AE48)</f>
        <v>24925</v>
      </c>
      <c r="AF49" s="29">
        <f>SUM(AF40:AF48)</f>
        <v>24576</v>
      </c>
      <c r="AG49" s="69"/>
      <c r="AH49" s="29">
        <f>AB49/P49</f>
        <v>201.68830029819327</v>
      </c>
      <c r="AI49" s="29">
        <f>AC49/Q49</f>
        <v>206.52611360102441</v>
      </c>
      <c r="AJ49" s="29">
        <f>AD49/R49</f>
        <v>205.59796437659031</v>
      </c>
      <c r="AK49" s="29">
        <f>AE49/S49</f>
        <v>212.28303268775443</v>
      </c>
      <c r="AL49" s="29">
        <f>AF49/T49</f>
        <v>207.91878172588832</v>
      </c>
      <c r="AM49" s="69"/>
      <c r="AN49" s="47">
        <f>'Fall 2022'!AA49</f>
        <v>0.21981605896549475</v>
      </c>
      <c r="AO49" s="47">
        <v>0.23680772382027945</v>
      </c>
      <c r="AP49" s="47">
        <v>0.21188118811881188</v>
      </c>
      <c r="AQ49" s="47">
        <v>0.2264593781344032</v>
      </c>
      <c r="AR49" s="47">
        <v>0.29327392578125</v>
      </c>
      <c r="AS49" s="69"/>
      <c r="AT49" s="28">
        <f>SUM(AT40:AT48)</f>
        <v>413</v>
      </c>
      <c r="AU49" s="28">
        <f>SUM(AU40:AU48)</f>
        <v>427.5</v>
      </c>
      <c r="AV49" s="28">
        <f>SUM(AV40:AV48)</f>
        <v>443.5</v>
      </c>
      <c r="AW49" s="28">
        <f>SUM(AW40:AW48)</f>
        <v>460.5</v>
      </c>
      <c r="AX49" s="28">
        <f>SUM(AX40:AX48)</f>
        <v>464.49</v>
      </c>
      <c r="AY49" s="69"/>
      <c r="AZ49" s="28">
        <f>SUM(AZ40:AZ48)</f>
        <v>850.5</v>
      </c>
      <c r="BA49" s="28">
        <f>SUM(BA40:BA48)</f>
        <v>874.5</v>
      </c>
      <c r="BB49" s="28">
        <f>SUM(BB40:BB48)</f>
        <v>937</v>
      </c>
      <c r="BC49" s="28">
        <f>SUM(BC40:BC48)</f>
        <v>964</v>
      </c>
      <c r="BD49" s="28">
        <f>SUM(BD40:BD48)</f>
        <v>963</v>
      </c>
      <c r="BE49" s="69"/>
      <c r="BF49" s="61">
        <f>SUM(BF40:BF48)</f>
        <v>13959.849999999999</v>
      </c>
      <c r="BG49" s="61">
        <f>SUM(BG40:BG48)</f>
        <v>14565</v>
      </c>
      <c r="BH49" s="61">
        <f>SUM(BH40:BH48)</f>
        <v>15348</v>
      </c>
      <c r="BI49" s="61">
        <f>SUM(BI40:BI48)</f>
        <v>16235</v>
      </c>
      <c r="BJ49" s="61">
        <f>SUM(BJ40:BJ48)</f>
        <v>16052.880000000001</v>
      </c>
      <c r="BK49" s="69"/>
      <c r="BL49" s="28">
        <f>'Fall 2022'!AL49</f>
        <v>22.564164648910413</v>
      </c>
      <c r="BM49" s="28">
        <v>21.847953216374268</v>
      </c>
      <c r="BN49" s="28">
        <v>22.02391304347826</v>
      </c>
      <c r="BO49" s="28">
        <v>22.02391304347826</v>
      </c>
      <c r="BP49" s="28">
        <v>20.943965517241381</v>
      </c>
      <c r="BQ49" s="69"/>
      <c r="BR49" s="47">
        <f>'Fall 2022'!AP49</f>
        <v>0.70581113801452788</v>
      </c>
      <c r="BS49" s="47">
        <v>0.66783625730994156</v>
      </c>
      <c r="BT49" s="47">
        <v>0.71927846674182638</v>
      </c>
      <c r="BU49" s="47">
        <v>0.72095548317046687</v>
      </c>
      <c r="BV49" s="47">
        <v>0.63689207517922874</v>
      </c>
      <c r="BW49" s="23"/>
    </row>
    <row r="50" spans="2:75" x14ac:dyDescent="0.2">
      <c r="D50" s="17"/>
      <c r="E50" s="17"/>
      <c r="F50" s="17"/>
      <c r="G50" s="17"/>
      <c r="H50" s="17"/>
      <c r="I50" s="44"/>
      <c r="O50" s="44"/>
      <c r="P50" s="18"/>
      <c r="Q50" s="18"/>
      <c r="R50" s="18"/>
      <c r="S50" s="18"/>
      <c r="T50" s="18"/>
      <c r="U50" s="44"/>
      <c r="V50" s="20"/>
      <c r="W50" s="20"/>
      <c r="X50" s="20"/>
      <c r="Y50" s="20"/>
      <c r="Z50" s="20"/>
      <c r="AA50" s="44"/>
      <c r="AG50" s="44"/>
      <c r="AM50" s="44"/>
      <c r="AS50" s="44"/>
      <c r="AY50" s="44"/>
      <c r="BE50" s="44"/>
      <c r="BK50" s="44"/>
      <c r="BQ50" s="44"/>
    </row>
    <row r="51" spans="2:75" x14ac:dyDescent="0.2">
      <c r="B51" s="1" t="s">
        <v>159</v>
      </c>
      <c r="D51" s="17">
        <f>'Fall 2022'!D51</f>
        <v>172</v>
      </c>
      <c r="E51" s="17">
        <v>179</v>
      </c>
      <c r="F51" s="17">
        <v>207</v>
      </c>
      <c r="G51" s="17">
        <v>185</v>
      </c>
      <c r="H51" s="17">
        <v>208</v>
      </c>
      <c r="I51" s="44"/>
      <c r="J51" s="1">
        <f>'Fall 2022'!J51</f>
        <v>0</v>
      </c>
      <c r="O51" s="44"/>
      <c r="P51" s="18">
        <f>'Fall 2022'!M51</f>
        <v>24.899999999999956</v>
      </c>
      <c r="Q51" s="18">
        <v>5.78</v>
      </c>
      <c r="R51" s="18">
        <v>6.3200000000000029</v>
      </c>
      <c r="S51" s="18">
        <v>5.1680000000000028</v>
      </c>
      <c r="T51" s="18">
        <v>5.44</v>
      </c>
      <c r="U51" s="44"/>
      <c r="V51" s="20"/>
      <c r="W51" s="20"/>
      <c r="X51" s="20"/>
      <c r="Y51" s="20"/>
      <c r="Z51" s="20"/>
      <c r="AA51" s="44"/>
      <c r="AB51" s="21">
        <f>'Fall 2022'!T51</f>
        <v>1617</v>
      </c>
      <c r="AC51" s="21">
        <v>1496</v>
      </c>
      <c r="AD51" s="21">
        <v>1590</v>
      </c>
      <c r="AE51" s="21">
        <v>1417</v>
      </c>
      <c r="AF51" s="21">
        <v>1465</v>
      </c>
      <c r="AG51" s="44"/>
      <c r="AH51" s="21">
        <f>AB51/P51</f>
        <v>64.939759036144693</v>
      </c>
      <c r="AI51" s="21">
        <v>258.8235294117647</v>
      </c>
      <c r="AJ51" s="21">
        <v>251.58227848101254</v>
      </c>
      <c r="AK51" s="21">
        <v>274.18730650154782</v>
      </c>
      <c r="AL51" s="21">
        <v>269.30147058823525</v>
      </c>
      <c r="AM51" s="44"/>
      <c r="AN51" s="46">
        <f>'Fall 2022'!AA51</f>
        <v>0</v>
      </c>
      <c r="AO51" s="46"/>
      <c r="AP51" s="46"/>
      <c r="AQ51" s="46"/>
      <c r="AR51" s="46"/>
      <c r="AS51" s="44"/>
      <c r="AT51" s="20">
        <f>'Fall 2022'!AH51</f>
        <v>68</v>
      </c>
      <c r="AU51" s="20">
        <v>68</v>
      </c>
      <c r="AV51" s="20">
        <v>77</v>
      </c>
      <c r="AW51" s="20">
        <v>61</v>
      </c>
      <c r="AX51" s="20">
        <v>65</v>
      </c>
      <c r="AY51" s="44"/>
      <c r="AZ51" s="20">
        <f>'Fall 2022'!AI51</f>
        <v>68</v>
      </c>
      <c r="BA51" s="20">
        <v>68</v>
      </c>
      <c r="BB51" s="20">
        <v>77</v>
      </c>
      <c r="BC51" s="20">
        <v>61</v>
      </c>
      <c r="BD51" s="20">
        <v>65</v>
      </c>
      <c r="BE51" s="44"/>
      <c r="BF51" s="20">
        <f>'Fall 2022'!AJ51</f>
        <v>1020</v>
      </c>
      <c r="BG51" s="20">
        <v>1020</v>
      </c>
      <c r="BH51" s="20">
        <v>1155</v>
      </c>
      <c r="BI51" s="20">
        <v>915</v>
      </c>
      <c r="BJ51" s="20">
        <v>982.5</v>
      </c>
      <c r="BK51" s="44"/>
      <c r="BL51" s="20">
        <f>'Fall 2022'!AL51</f>
        <v>20.955882352941178</v>
      </c>
      <c r="BM51" s="20">
        <v>19.088235294117649</v>
      </c>
      <c r="BN51" s="20">
        <v>17.818181818181817</v>
      </c>
      <c r="BO51" s="20">
        <v>20.278688524590162</v>
      </c>
      <c r="BP51" s="20">
        <v>19.676923076923078</v>
      </c>
      <c r="BQ51" s="44"/>
      <c r="BR51" s="46">
        <f>'Fall 2022'!AP51</f>
        <v>0</v>
      </c>
      <c r="BS51" s="46"/>
      <c r="BT51" s="46"/>
      <c r="BU51" s="46"/>
      <c r="BV51" s="46"/>
    </row>
    <row r="52" spans="2:75" x14ac:dyDescent="0.2">
      <c r="B52" s="1" t="s">
        <v>181</v>
      </c>
      <c r="D52" s="17">
        <f>'Fall 2022'!D52</f>
        <v>40</v>
      </c>
      <c r="E52" s="17">
        <v>74</v>
      </c>
      <c r="F52" s="17">
        <v>30</v>
      </c>
      <c r="G52" s="17">
        <v>64</v>
      </c>
      <c r="H52" s="17">
        <v>59</v>
      </c>
      <c r="I52" s="44"/>
      <c r="J52" s="1">
        <f>'Fall 2022'!J52</f>
        <v>0</v>
      </c>
      <c r="O52" s="44"/>
      <c r="P52" s="18">
        <f>'Fall 2022'!M52</f>
        <v>7.1679999999999984</v>
      </c>
      <c r="Q52" s="18">
        <v>5.21</v>
      </c>
      <c r="R52" s="18">
        <v>7.8140000000000001</v>
      </c>
      <c r="S52" s="18">
        <v>8.8040000000000003</v>
      </c>
      <c r="T52" s="18">
        <v>9</v>
      </c>
      <c r="U52" s="44"/>
      <c r="V52" s="20"/>
      <c r="W52" s="20"/>
      <c r="X52" s="20"/>
      <c r="Y52" s="20"/>
      <c r="Z52" s="20"/>
      <c r="AA52" s="44"/>
      <c r="AB52" s="21">
        <f>'Fall 2022'!T52</f>
        <v>1525</v>
      </c>
      <c r="AC52" s="21">
        <v>1301</v>
      </c>
      <c r="AD52" s="21">
        <v>1288</v>
      </c>
      <c r="AE52" s="21">
        <v>1728.5</v>
      </c>
      <c r="AF52" s="21">
        <v>2048</v>
      </c>
      <c r="AG52" s="44"/>
      <c r="AH52" s="21">
        <f>AB52/P52</f>
        <v>212.75111607142861</v>
      </c>
      <c r="AI52" s="21">
        <v>249.71209213051824</v>
      </c>
      <c r="AJ52" s="21">
        <v>164.83235218837984</v>
      </c>
      <c r="AK52" s="21">
        <v>196.33121308496138</v>
      </c>
      <c r="AL52" s="21">
        <v>227.55555555555554</v>
      </c>
      <c r="AM52" s="44"/>
      <c r="AN52" s="46">
        <f>'Fall 2022'!AA52</f>
        <v>0</v>
      </c>
      <c r="AO52" s="46"/>
      <c r="AP52" s="46"/>
      <c r="AQ52" s="46"/>
      <c r="AR52" s="46"/>
      <c r="AS52" s="44"/>
      <c r="AT52" s="20">
        <f>'Fall 2022'!AH52</f>
        <v>29</v>
      </c>
      <c r="AU52" s="20">
        <v>40</v>
      </c>
      <c r="AV52" s="20">
        <v>45</v>
      </c>
      <c r="AW52" s="20">
        <v>51</v>
      </c>
      <c r="AX52" s="20">
        <v>52.5</v>
      </c>
      <c r="AY52" s="44"/>
      <c r="AZ52" s="20">
        <f>'Fall 2022'!AI52</f>
        <v>45</v>
      </c>
      <c r="BA52" s="20">
        <v>41</v>
      </c>
      <c r="BB52" s="20">
        <v>44</v>
      </c>
      <c r="BC52" s="20">
        <v>50</v>
      </c>
      <c r="BD52" s="20">
        <v>57</v>
      </c>
      <c r="BE52" s="44"/>
      <c r="BF52" s="20">
        <f>'Fall 2022'!AJ52</f>
        <v>997.5</v>
      </c>
      <c r="BG52" s="20">
        <v>769.5</v>
      </c>
      <c r="BH52" s="20">
        <v>1264.5</v>
      </c>
      <c r="BI52" s="20">
        <v>1470</v>
      </c>
      <c r="BJ52" s="20">
        <v>1125.75</v>
      </c>
      <c r="BK52" s="44"/>
      <c r="BL52" s="20">
        <f>'Fall 2022'!AL52</f>
        <v>28.448275862068964</v>
      </c>
      <c r="BM52" s="20">
        <v>33.674999999999997</v>
      </c>
      <c r="BN52" s="20">
        <v>32.31111111111111</v>
      </c>
      <c r="BO52" s="20">
        <v>135.56801093643199</v>
      </c>
      <c r="BP52" s="20">
        <v>30.171428571428571</v>
      </c>
      <c r="BQ52" s="44"/>
      <c r="BR52" s="46">
        <f>'Fall 2022'!AP52</f>
        <v>0</v>
      </c>
      <c r="BS52" s="46"/>
      <c r="BT52" s="46"/>
      <c r="BU52" s="46"/>
      <c r="BV52" s="46"/>
    </row>
    <row r="53" spans="2:75" s="14" customFormat="1" ht="12" x14ac:dyDescent="0.2">
      <c r="D53" s="32"/>
      <c r="E53" s="32"/>
      <c r="F53" s="32"/>
      <c r="G53" s="32"/>
      <c r="H53" s="32"/>
      <c r="I53" s="64"/>
      <c r="O53" s="64"/>
      <c r="P53" s="34"/>
      <c r="Q53" s="34"/>
      <c r="R53" s="34"/>
      <c r="S53" s="34"/>
      <c r="T53" s="34"/>
      <c r="U53" s="64"/>
      <c r="V53" s="36"/>
      <c r="W53" s="36"/>
      <c r="X53" s="36"/>
      <c r="Y53" s="36"/>
      <c r="Z53" s="36"/>
      <c r="AA53" s="64"/>
      <c r="AB53" s="37"/>
      <c r="AC53" s="37"/>
      <c r="AD53" s="37"/>
      <c r="AE53" s="37"/>
      <c r="AF53" s="37"/>
      <c r="AG53" s="64"/>
      <c r="AH53" s="37"/>
      <c r="AI53" s="37"/>
      <c r="AJ53" s="37"/>
      <c r="AK53" s="37"/>
      <c r="AL53" s="37"/>
      <c r="AM53" s="64"/>
      <c r="AN53" s="35"/>
      <c r="AO53" s="35"/>
      <c r="AP53" s="35"/>
      <c r="AQ53" s="35"/>
      <c r="AR53" s="35"/>
      <c r="AS53" s="64"/>
      <c r="AT53" s="36"/>
      <c r="AU53" s="36"/>
      <c r="AV53" s="36"/>
      <c r="AW53" s="36"/>
      <c r="AX53" s="36"/>
      <c r="AY53" s="64"/>
      <c r="AZ53" s="36"/>
      <c r="BA53" s="36"/>
      <c r="BB53" s="36"/>
      <c r="BC53" s="36"/>
      <c r="BD53" s="36"/>
      <c r="BE53" s="64"/>
      <c r="BF53" s="36"/>
      <c r="BG53" s="36"/>
      <c r="BH53" s="36"/>
      <c r="BI53" s="36"/>
      <c r="BJ53" s="36"/>
      <c r="BK53" s="64"/>
      <c r="BL53" s="35"/>
      <c r="BM53" s="35"/>
      <c r="BN53" s="35"/>
      <c r="BO53" s="35"/>
      <c r="BP53" s="35"/>
      <c r="BQ53" s="64"/>
      <c r="BR53" s="37"/>
      <c r="BS53" s="37"/>
      <c r="BT53" s="37"/>
      <c r="BU53" s="37"/>
      <c r="BV53" s="37"/>
    </row>
    <row r="54" spans="2:75" x14ac:dyDescent="0.2">
      <c r="B54" s="22" t="s">
        <v>37</v>
      </c>
      <c r="C54" s="23"/>
      <c r="D54" s="24">
        <f>SUM(D30,D38,D49:D52)</f>
        <v>6778</v>
      </c>
      <c r="E54" s="24">
        <f>SUM(E30,E38,E49:E52)</f>
        <v>6756</v>
      </c>
      <c r="F54" s="24">
        <f>SUM(F30,F38,F49:F52)</f>
        <v>6955</v>
      </c>
      <c r="G54" s="24">
        <f>SUM(G30,G38,G49:G52)</f>
        <v>6983</v>
      </c>
      <c r="H54" s="24">
        <f>SUM(H30,H38,H49:H52)</f>
        <v>7000</v>
      </c>
      <c r="I54" s="69"/>
      <c r="J54" s="38">
        <f>SUM(J30,J38,J49:J52)</f>
        <v>260</v>
      </c>
      <c r="K54" s="38">
        <f>SUM(K30,K38,K49:K52)</f>
        <v>256</v>
      </c>
      <c r="L54" s="38">
        <f>SUM(L30,L38,L49:L52)</f>
        <v>271</v>
      </c>
      <c r="M54" s="38">
        <f>SUM(M30,M38,M49:M52)</f>
        <v>257</v>
      </c>
      <c r="N54" s="38">
        <f>SUM(N30,N38,N49:N52)</f>
        <v>268</v>
      </c>
      <c r="O54" s="69"/>
      <c r="P54" s="24">
        <f>SUM(P30,P38,P49:P52)</f>
        <v>463.87180000000001</v>
      </c>
      <c r="Q54" s="24">
        <f>Q30+Q38+Q49+Q51+Q52</f>
        <v>425.7122</v>
      </c>
      <c r="R54" s="24">
        <f>R30+R38+R49+R51+R52</f>
        <v>443.09400000000005</v>
      </c>
      <c r="S54" s="24">
        <f>S30+S38+S49+S51+S52</f>
        <v>446.2724</v>
      </c>
      <c r="T54" s="24">
        <f>T30+T38+T49+T51+T52</f>
        <v>450.56</v>
      </c>
      <c r="U54" s="69"/>
      <c r="V54" s="28">
        <f>D54/J54</f>
        <v>26.069230769230771</v>
      </c>
      <c r="W54" s="28">
        <f>E54/K54</f>
        <v>26.390625</v>
      </c>
      <c r="X54" s="28">
        <f>F54/L54</f>
        <v>25.664206642066421</v>
      </c>
      <c r="Y54" s="28">
        <f>G54/M54</f>
        <v>27.171206225680933</v>
      </c>
      <c r="Z54" s="28">
        <f>H54/N54</f>
        <v>26.119402985074625</v>
      </c>
      <c r="AA54" s="69"/>
      <c r="AB54" s="29">
        <f>SUM(AB30,AB38,AB49:AB52)</f>
        <v>93589.945800000001</v>
      </c>
      <c r="AC54" s="29">
        <f>SUM(AC30,AC38,AC49:AC52)</f>
        <v>92775.5</v>
      </c>
      <c r="AD54" s="29">
        <f>SUM(AD30,AD38,AD49:AD52)</f>
        <v>97016.5</v>
      </c>
      <c r="AE54" s="29">
        <f>SUM(AE30,AE38,AE49:AE52)</f>
        <v>98358.498999999996</v>
      </c>
      <c r="AF54" s="29">
        <f>SUM(AF30,AF38,AF49:AF52)</f>
        <v>98072.5</v>
      </c>
      <c r="AG54" s="69"/>
      <c r="AH54" s="29">
        <f>AB54/P54</f>
        <v>201.75821379958859</v>
      </c>
      <c r="AI54" s="29">
        <f>AC54/Q54</f>
        <v>217.93009455683909</v>
      </c>
      <c r="AJ54" s="29">
        <f>AD54/R54</f>
        <v>218.95241190356896</v>
      </c>
      <c r="AK54" s="29">
        <f>AE54/S54</f>
        <v>220.4001390182319</v>
      </c>
      <c r="AL54" s="29">
        <f>AF54/T54</f>
        <v>217.66801313920453</v>
      </c>
      <c r="AM54" s="69"/>
      <c r="AN54" s="47">
        <f>'Fall 2022'!AA54</f>
        <v>0.31151119226313306</v>
      </c>
      <c r="AO54" s="47">
        <v>0.31488916793765598</v>
      </c>
      <c r="AP54" s="47">
        <v>0.28120474352300895</v>
      </c>
      <c r="AQ54" s="47">
        <v>0.30873285286714269</v>
      </c>
      <c r="AR54" s="47">
        <v>0.30658951286038388</v>
      </c>
      <c r="AS54" s="69"/>
      <c r="AT54" s="28">
        <f>SUM(AT30,AT38,AT49:AT52)</f>
        <v>1497.25</v>
      </c>
      <c r="AU54" s="28">
        <f>SUM(AU30,AU38,AU49:AU52)</f>
        <v>1511</v>
      </c>
      <c r="AV54" s="28">
        <f>SUM(AV30,AV38,AV49:AV52)</f>
        <v>1560.02</v>
      </c>
      <c r="AW54" s="28">
        <f>SUM(AW30,AW38,AW49:AW52)</f>
        <v>1598</v>
      </c>
      <c r="AX54" s="28">
        <f>SUM(AX30,AX38,AX49:AX52)</f>
        <v>1644.8233333333335</v>
      </c>
      <c r="AY54" s="69"/>
      <c r="AZ54" s="28">
        <f>SUM(AZ30,AZ38,AZ49:AZ52)</f>
        <v>3460.4993999999997</v>
      </c>
      <c r="BA54" s="28">
        <f>SUM(BA30,BA38,BA49:BA52)</f>
        <v>3431</v>
      </c>
      <c r="BB54" s="28">
        <f>SUM(BB30,BB38,BB49:BB52)</f>
        <v>3570.58</v>
      </c>
      <c r="BC54" s="28">
        <f>SUM(BC30,BC38,BC49:BC52)</f>
        <v>3659.833333333333</v>
      </c>
      <c r="BD54" s="28">
        <f>SUM(BD30,BD38,BD49:BD52)</f>
        <v>3722.3333333333335</v>
      </c>
      <c r="BE54" s="69"/>
      <c r="BF54" s="61">
        <f>SUM(BF30,BF38,BF49:BF52)</f>
        <v>57326.542166666666</v>
      </c>
      <c r="BG54" s="61">
        <f>SUM(BG30,BG38,BG49:BG52)</f>
        <v>57828</v>
      </c>
      <c r="BH54" s="61">
        <f>SUM(BH30,BH38,BH49:BH52)</f>
        <v>60323.4</v>
      </c>
      <c r="BI54" s="61">
        <f>SUM(BI30,BI38,BI49:BI52)</f>
        <v>62080</v>
      </c>
      <c r="BJ54" s="61">
        <f>SUM(BJ30,BJ38,BJ49:BJ52)</f>
        <v>62942.380000000005</v>
      </c>
      <c r="BK54" s="69"/>
      <c r="BL54" s="27">
        <f>'Fall 2022'!AL54</f>
        <v>23.905819869761228</v>
      </c>
      <c r="BM54" s="27">
        <v>24.086035737921907</v>
      </c>
      <c r="BN54" s="27">
        <v>24.045028142589118</v>
      </c>
      <c r="BO54" s="27">
        <v>24.045028142589118</v>
      </c>
      <c r="BP54" s="27">
        <v>23.187613843351549</v>
      </c>
      <c r="BQ54" s="69"/>
      <c r="BR54" s="47">
        <f>'Fall 2022'!AP54</f>
        <v>0.66160182556909897</v>
      </c>
      <c r="BS54" s="47">
        <v>0.64592984778292517</v>
      </c>
      <c r="BT54" s="47">
        <v>0.66976919099327781</v>
      </c>
      <c r="BU54" s="47">
        <v>0.64653733833959115</v>
      </c>
      <c r="BV54" s="47">
        <v>0.64424142815743124</v>
      </c>
      <c r="BW54" s="23"/>
    </row>
    <row r="55" spans="2:75" s="14" customFormat="1" ht="12" x14ac:dyDescent="0.2">
      <c r="I55" s="64"/>
      <c r="O55" s="64"/>
      <c r="U55" s="64"/>
      <c r="AA55" s="64"/>
      <c r="AG55" s="64"/>
      <c r="AM55" s="64"/>
      <c r="AS55" s="64"/>
      <c r="AY55" s="64"/>
      <c r="AZ55" s="32"/>
      <c r="BA55" s="32"/>
      <c r="BB55" s="32"/>
      <c r="BC55" s="32"/>
      <c r="BD55" s="32"/>
      <c r="BE55" s="64"/>
      <c r="BK55" s="64"/>
      <c r="BQ55" s="64"/>
    </row>
    <row r="56" spans="2:75" s="14" customFormat="1" ht="12" x14ac:dyDescent="0.2">
      <c r="D56" s="62" t="s">
        <v>127</v>
      </c>
      <c r="E56" s="14" t="s">
        <v>154</v>
      </c>
      <c r="I56" s="32"/>
      <c r="J56" s="32"/>
      <c r="K56" s="32"/>
      <c r="L56" s="32"/>
      <c r="M56" s="32"/>
      <c r="N56" s="32"/>
      <c r="O56" s="32"/>
      <c r="U56" s="32"/>
      <c r="AA56" s="32"/>
      <c r="AG56" s="32"/>
      <c r="AM56" s="32"/>
      <c r="AN56" s="42"/>
      <c r="AO56" s="42"/>
      <c r="AP56" s="42"/>
      <c r="AQ56" s="42"/>
      <c r="AR56" s="42"/>
      <c r="AS56" s="32"/>
      <c r="AY56" s="32"/>
      <c r="BE56" s="32"/>
      <c r="BK56" s="32"/>
      <c r="BQ56" s="32"/>
    </row>
    <row r="57" spans="2:75" s="14" customFormat="1" ht="12" x14ac:dyDescent="0.2">
      <c r="D57" s="42"/>
      <c r="E57" s="42"/>
      <c r="F57" s="42"/>
      <c r="G57" s="42"/>
      <c r="H57" s="42"/>
      <c r="I57" s="32"/>
      <c r="J57" s="32"/>
      <c r="K57" s="32"/>
      <c r="L57" s="32"/>
      <c r="M57" s="32"/>
      <c r="N57" s="32"/>
      <c r="O57" s="32"/>
      <c r="U57" s="32"/>
      <c r="AA57" s="32"/>
      <c r="AG57" s="32"/>
      <c r="AM57" s="32"/>
      <c r="AN57" s="42"/>
      <c r="AO57" s="42"/>
      <c r="AP57" s="42"/>
      <c r="AQ57" s="42"/>
      <c r="AR57" s="42"/>
      <c r="AS57" s="32"/>
      <c r="AY57" s="32"/>
      <c r="BE57" s="32"/>
      <c r="BK57" s="32"/>
      <c r="BQ57" s="32"/>
    </row>
    <row r="58" spans="2:75" s="14" customFormat="1" ht="12" x14ac:dyDescent="0.2">
      <c r="I58" s="32"/>
      <c r="J58" s="32"/>
      <c r="K58" s="32"/>
      <c r="L58" s="32"/>
      <c r="M58" s="32"/>
      <c r="N58" s="32"/>
      <c r="O58" s="32"/>
      <c r="U58" s="32"/>
      <c r="AA58" s="32"/>
      <c r="AG58" s="32"/>
      <c r="AM58" s="32"/>
      <c r="AS58" s="32"/>
      <c r="AY58" s="32"/>
      <c r="BE58" s="32"/>
      <c r="BK58" s="32"/>
      <c r="BQ58" s="32"/>
    </row>
    <row r="59" spans="2:75" s="14" customFormat="1" ht="12" x14ac:dyDescent="0.2">
      <c r="I59" s="32"/>
      <c r="J59" s="32"/>
      <c r="K59" s="32"/>
      <c r="L59" s="32"/>
      <c r="M59" s="32"/>
      <c r="N59" s="32"/>
      <c r="O59" s="32"/>
      <c r="U59" s="32"/>
      <c r="AA59" s="32"/>
      <c r="AG59" s="32"/>
      <c r="AM59" s="32"/>
      <c r="AS59" s="32"/>
      <c r="AY59" s="32"/>
      <c r="BE59" s="32"/>
      <c r="BK59" s="32"/>
      <c r="BQ59" s="32"/>
    </row>
    <row r="60" spans="2:75" x14ac:dyDescent="0.2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U60" s="17"/>
      <c r="AA60" s="17"/>
      <c r="AG60" s="17"/>
      <c r="AM60" s="17"/>
      <c r="AS60" s="17"/>
      <c r="AY60" s="17"/>
      <c r="BE60" s="17"/>
      <c r="BK60" s="17"/>
      <c r="BQ60" s="17"/>
    </row>
    <row r="61" spans="2:75" x14ac:dyDescent="0.2">
      <c r="D61" s="17"/>
      <c r="E61" s="17"/>
      <c r="F61" s="17"/>
      <c r="G61" s="17"/>
      <c r="H61" s="17"/>
    </row>
    <row r="62" spans="2:75" x14ac:dyDescent="0.2">
      <c r="D62" s="17"/>
      <c r="E62" s="17"/>
      <c r="F62" s="17"/>
      <c r="G62" s="17"/>
      <c r="H62" s="17"/>
    </row>
    <row r="63" spans="2:75" x14ac:dyDescent="0.2">
      <c r="D63" s="17"/>
      <c r="E63" s="17"/>
      <c r="F63" s="17"/>
      <c r="G63" s="17"/>
      <c r="H63" s="17"/>
    </row>
    <row r="64" spans="2:75" x14ac:dyDescent="0.2">
      <c r="D64" s="17"/>
      <c r="E64" s="17"/>
      <c r="F64" s="17"/>
      <c r="G64" s="17"/>
      <c r="H64" s="17"/>
    </row>
    <row r="65" spans="4:8" x14ac:dyDescent="0.2">
      <c r="D65" s="17"/>
      <c r="E65" s="17"/>
      <c r="F65" s="17"/>
      <c r="G65" s="17"/>
      <c r="H65" s="17"/>
    </row>
    <row r="66" spans="4:8" x14ac:dyDescent="0.2">
      <c r="D66" s="17"/>
      <c r="E66" s="17"/>
      <c r="F66" s="17"/>
      <c r="G66" s="17"/>
      <c r="H66" s="17"/>
    </row>
    <row r="67" spans="4:8" x14ac:dyDescent="0.2">
      <c r="D67" s="17"/>
      <c r="E67" s="17"/>
      <c r="F67" s="17"/>
      <c r="G67" s="17"/>
      <c r="H67" s="17"/>
    </row>
    <row r="68" spans="4:8" x14ac:dyDescent="0.2">
      <c r="D68" s="17"/>
      <c r="E68" s="17"/>
      <c r="F68" s="17"/>
      <c r="G68" s="17"/>
      <c r="H68" s="17"/>
    </row>
    <row r="69" spans="4:8" x14ac:dyDescent="0.2">
      <c r="D69" s="17"/>
      <c r="E69" s="17"/>
      <c r="F69" s="17"/>
      <c r="G69" s="17"/>
      <c r="H69" s="17"/>
    </row>
    <row r="70" spans="4:8" x14ac:dyDescent="0.2">
      <c r="D70" s="17"/>
      <c r="E70" s="17"/>
      <c r="F70" s="17"/>
      <c r="G70" s="17"/>
      <c r="H70" s="17"/>
    </row>
    <row r="71" spans="4:8" x14ac:dyDescent="0.2">
      <c r="D71" s="17"/>
      <c r="E71" s="17"/>
      <c r="F71" s="17"/>
      <c r="G71" s="17"/>
      <c r="H71" s="17"/>
    </row>
    <row r="72" spans="4:8" x14ac:dyDescent="0.2">
      <c r="D72" s="17"/>
      <c r="E72" s="17"/>
      <c r="F72" s="17"/>
      <c r="G72" s="17"/>
      <c r="H72" s="17"/>
    </row>
    <row r="73" spans="4:8" x14ac:dyDescent="0.2">
      <c r="D73" s="17"/>
      <c r="E73" s="17"/>
      <c r="F73" s="17"/>
      <c r="G73" s="17"/>
      <c r="H73" s="17"/>
    </row>
    <row r="74" spans="4:8" x14ac:dyDescent="0.2">
      <c r="D74" s="17"/>
      <c r="E74" s="17"/>
      <c r="F74" s="17"/>
      <c r="G74" s="17"/>
      <c r="H74" s="17"/>
    </row>
    <row r="75" spans="4:8" x14ac:dyDescent="0.2">
      <c r="D75" s="17"/>
      <c r="E75" s="17"/>
      <c r="F75" s="17"/>
      <c r="G75" s="17"/>
      <c r="H75" s="17"/>
    </row>
    <row r="76" spans="4:8" x14ac:dyDescent="0.2">
      <c r="D76" s="17"/>
      <c r="E76" s="17"/>
      <c r="F76" s="17"/>
      <c r="G76" s="17"/>
      <c r="H76" s="17"/>
    </row>
    <row r="77" spans="4:8" x14ac:dyDescent="0.2">
      <c r="D77" s="17"/>
      <c r="E77" s="17"/>
      <c r="F77" s="17"/>
      <c r="G77" s="17"/>
      <c r="H77" s="17"/>
    </row>
    <row r="78" spans="4:8" x14ac:dyDescent="0.2">
      <c r="D78" s="17"/>
      <c r="E78" s="17"/>
      <c r="F78" s="17"/>
      <c r="G78" s="17"/>
      <c r="H78" s="17"/>
    </row>
    <row r="79" spans="4:8" x14ac:dyDescent="0.2">
      <c r="D79" s="17"/>
      <c r="E79" s="17"/>
      <c r="F79" s="17"/>
      <c r="G79" s="17"/>
      <c r="H79" s="17"/>
    </row>
    <row r="80" spans="4:8" x14ac:dyDescent="0.2">
      <c r="D80" s="17"/>
      <c r="E80" s="17"/>
      <c r="F80" s="17"/>
      <c r="G80" s="17"/>
      <c r="H80" s="17"/>
    </row>
    <row r="81" spans="4:8" x14ac:dyDescent="0.2">
      <c r="D81" s="17"/>
      <c r="E81" s="17"/>
      <c r="F81" s="17"/>
      <c r="G81" s="17"/>
      <c r="H81" s="17"/>
    </row>
    <row r="82" spans="4:8" x14ac:dyDescent="0.2">
      <c r="D82" s="17"/>
      <c r="E82" s="17"/>
      <c r="F82" s="17"/>
      <c r="G82" s="17"/>
      <c r="H82" s="17"/>
    </row>
    <row r="83" spans="4:8" x14ac:dyDescent="0.2">
      <c r="D83" s="17"/>
      <c r="E83" s="17"/>
      <c r="F83" s="17"/>
      <c r="G83" s="17"/>
      <c r="H83" s="17"/>
    </row>
    <row r="84" spans="4:8" x14ac:dyDescent="0.2">
      <c r="D84" s="17"/>
      <c r="E84" s="17"/>
      <c r="F84" s="17"/>
      <c r="G84" s="17"/>
      <c r="H84" s="17"/>
    </row>
    <row r="85" spans="4:8" x14ac:dyDescent="0.2">
      <c r="D85" s="17"/>
      <c r="E85" s="17"/>
      <c r="F85" s="17"/>
      <c r="G85" s="17"/>
      <c r="H85" s="17"/>
    </row>
    <row r="86" spans="4:8" x14ac:dyDescent="0.2">
      <c r="D86" s="17"/>
      <c r="E86" s="17"/>
      <c r="F86" s="17"/>
      <c r="G86" s="17"/>
      <c r="H86" s="17"/>
    </row>
    <row r="87" spans="4:8" x14ac:dyDescent="0.2">
      <c r="D87" s="17"/>
      <c r="E87" s="17"/>
      <c r="F87" s="17"/>
      <c r="G87" s="17"/>
      <c r="H87" s="17"/>
    </row>
    <row r="88" spans="4:8" x14ac:dyDescent="0.2">
      <c r="D88" s="17"/>
      <c r="E88" s="17"/>
      <c r="F88" s="17"/>
      <c r="G88" s="17"/>
      <c r="H88" s="17"/>
    </row>
    <row r="89" spans="4:8" x14ac:dyDescent="0.2">
      <c r="D89" s="17"/>
      <c r="E89" s="17"/>
      <c r="F89" s="17"/>
      <c r="G89" s="17"/>
      <c r="H89" s="17"/>
    </row>
    <row r="90" spans="4:8" x14ac:dyDescent="0.2">
      <c r="D90" s="17"/>
      <c r="E90" s="17"/>
      <c r="F90" s="17"/>
      <c r="G90" s="17"/>
      <c r="H90" s="17"/>
    </row>
    <row r="91" spans="4:8" x14ac:dyDescent="0.2">
      <c r="D91" s="17"/>
      <c r="E91" s="17"/>
      <c r="F91" s="17"/>
      <c r="G91" s="17"/>
      <c r="H91" s="17"/>
    </row>
    <row r="92" spans="4:8" x14ac:dyDescent="0.2">
      <c r="D92" s="17"/>
      <c r="E92" s="17"/>
      <c r="F92" s="17"/>
      <c r="G92" s="17"/>
      <c r="H92" s="17"/>
    </row>
    <row r="93" spans="4:8" x14ac:dyDescent="0.2">
      <c r="D93" s="17"/>
      <c r="E93" s="17"/>
      <c r="F93" s="17"/>
      <c r="G93" s="17"/>
      <c r="H93" s="17"/>
    </row>
    <row r="94" spans="4:8" x14ac:dyDescent="0.2">
      <c r="D94" s="17"/>
      <c r="E94" s="17"/>
      <c r="F94" s="17"/>
      <c r="G94" s="17"/>
      <c r="H94" s="17"/>
    </row>
    <row r="95" spans="4:8" x14ac:dyDescent="0.2">
      <c r="D95" s="17"/>
      <c r="E95" s="17"/>
      <c r="F95" s="17"/>
      <c r="G95" s="17"/>
      <c r="H95" s="17"/>
    </row>
    <row r="96" spans="4:8" x14ac:dyDescent="0.2">
      <c r="D96" s="17"/>
      <c r="E96" s="17"/>
      <c r="F96" s="17"/>
      <c r="G96" s="17"/>
      <c r="H96" s="17"/>
    </row>
    <row r="97" spans="4:8" x14ac:dyDescent="0.2">
      <c r="D97" s="17"/>
      <c r="E97" s="17"/>
      <c r="F97" s="17"/>
      <c r="G97" s="17"/>
      <c r="H97" s="17"/>
    </row>
    <row r="98" spans="4:8" x14ac:dyDescent="0.2">
      <c r="D98" s="17"/>
      <c r="E98" s="17"/>
      <c r="F98" s="17"/>
      <c r="G98" s="17"/>
      <c r="H98" s="17"/>
    </row>
    <row r="99" spans="4:8" x14ac:dyDescent="0.2">
      <c r="D99" s="17"/>
      <c r="E99" s="17"/>
      <c r="F99" s="17"/>
      <c r="G99" s="17"/>
      <c r="H99" s="17"/>
    </row>
    <row r="100" spans="4:8" x14ac:dyDescent="0.2">
      <c r="D100" s="17"/>
      <c r="E100" s="17"/>
      <c r="F100" s="17"/>
      <c r="G100" s="17"/>
      <c r="H100" s="17"/>
    </row>
    <row r="101" spans="4:8" x14ac:dyDescent="0.2">
      <c r="D101" s="17"/>
      <c r="E101" s="17"/>
      <c r="F101" s="17"/>
      <c r="G101" s="17"/>
      <c r="H101" s="17"/>
    </row>
    <row r="102" spans="4:8" x14ac:dyDescent="0.2">
      <c r="D102" s="17"/>
      <c r="E102" s="17"/>
      <c r="F102" s="17"/>
      <c r="G102" s="17"/>
      <c r="H102" s="17"/>
    </row>
    <row r="103" spans="4:8" x14ac:dyDescent="0.2">
      <c r="D103" s="17"/>
      <c r="E103" s="17"/>
      <c r="F103" s="17"/>
      <c r="G103" s="17"/>
      <c r="H103" s="17"/>
    </row>
    <row r="104" spans="4:8" x14ac:dyDescent="0.2">
      <c r="D104" s="17"/>
      <c r="E104" s="17"/>
      <c r="F104" s="17"/>
      <c r="G104" s="17"/>
      <c r="H104" s="17"/>
    </row>
    <row r="105" spans="4:8" x14ac:dyDescent="0.2">
      <c r="D105" s="17"/>
      <c r="E105" s="17"/>
      <c r="F105" s="17"/>
      <c r="G105" s="17"/>
      <c r="H105" s="17"/>
    </row>
    <row r="106" spans="4:8" x14ac:dyDescent="0.2">
      <c r="D106" s="17"/>
      <c r="E106" s="17"/>
      <c r="F106" s="17"/>
      <c r="G106" s="17"/>
      <c r="H106" s="17"/>
    </row>
    <row r="107" spans="4:8" x14ac:dyDescent="0.2">
      <c r="D107" s="17"/>
      <c r="E107" s="17"/>
      <c r="F107" s="17"/>
      <c r="G107" s="17"/>
      <c r="H107" s="17"/>
    </row>
    <row r="108" spans="4:8" x14ac:dyDescent="0.2">
      <c r="D108" s="17"/>
      <c r="E108" s="17"/>
      <c r="F108" s="17"/>
      <c r="G108" s="17"/>
      <c r="H108" s="17"/>
    </row>
    <row r="109" spans="4:8" x14ac:dyDescent="0.2">
      <c r="D109" s="17"/>
      <c r="E109" s="17"/>
      <c r="F109" s="17"/>
      <c r="G109" s="17"/>
      <c r="H109" s="17"/>
    </row>
    <row r="110" spans="4:8" x14ac:dyDescent="0.2">
      <c r="D110" s="17"/>
      <c r="E110" s="17"/>
      <c r="F110" s="17"/>
      <c r="G110" s="17"/>
      <c r="H110" s="17"/>
    </row>
    <row r="111" spans="4:8" x14ac:dyDescent="0.2">
      <c r="D111" s="17"/>
      <c r="E111" s="17"/>
      <c r="F111" s="17"/>
      <c r="G111" s="17"/>
      <c r="H111" s="17"/>
    </row>
    <row r="112" spans="4:8" x14ac:dyDescent="0.2">
      <c r="D112" s="17"/>
      <c r="E112" s="17"/>
      <c r="F112" s="17"/>
      <c r="G112" s="17"/>
      <c r="H112" s="17"/>
    </row>
    <row r="113" spans="4:8" x14ac:dyDescent="0.2">
      <c r="D113" s="17"/>
      <c r="E113" s="17"/>
      <c r="F113" s="17"/>
      <c r="G113" s="17"/>
      <c r="H113" s="17"/>
    </row>
    <row r="114" spans="4:8" x14ac:dyDescent="0.2">
      <c r="D114" s="17"/>
      <c r="E114" s="17"/>
      <c r="F114" s="17"/>
      <c r="G114" s="17"/>
      <c r="H114" s="17"/>
    </row>
    <row r="115" spans="4:8" x14ac:dyDescent="0.2">
      <c r="D115" s="17"/>
      <c r="E115" s="17"/>
      <c r="F115" s="17"/>
      <c r="G115" s="17"/>
      <c r="H115" s="17"/>
    </row>
    <row r="116" spans="4:8" x14ac:dyDescent="0.2">
      <c r="D116" s="17"/>
      <c r="E116" s="17"/>
      <c r="F116" s="17"/>
      <c r="G116" s="17"/>
      <c r="H116" s="17"/>
    </row>
    <row r="117" spans="4:8" x14ac:dyDescent="0.2">
      <c r="D117" s="17"/>
      <c r="E117" s="17"/>
      <c r="F117" s="17"/>
      <c r="G117" s="17"/>
      <c r="H117" s="17"/>
    </row>
    <row r="118" spans="4:8" x14ac:dyDescent="0.2">
      <c r="D118" s="17"/>
      <c r="E118" s="17"/>
      <c r="F118" s="17"/>
      <c r="G118" s="17"/>
      <c r="H118" s="17"/>
    </row>
    <row r="119" spans="4:8" x14ac:dyDescent="0.2">
      <c r="D119" s="17"/>
      <c r="E119" s="17"/>
      <c r="F119" s="17"/>
      <c r="G119" s="17"/>
      <c r="H119" s="17"/>
    </row>
    <row r="120" spans="4:8" x14ac:dyDescent="0.2">
      <c r="D120" s="17"/>
      <c r="E120" s="17"/>
      <c r="F120" s="17"/>
      <c r="G120" s="17"/>
      <c r="H120" s="17"/>
    </row>
    <row r="121" spans="4:8" x14ac:dyDescent="0.2">
      <c r="D121" s="17"/>
      <c r="E121" s="17"/>
      <c r="F121" s="17"/>
      <c r="G121" s="17"/>
      <c r="H121" s="17"/>
    </row>
    <row r="122" spans="4:8" x14ac:dyDescent="0.2">
      <c r="D122" s="17"/>
      <c r="E122" s="17"/>
      <c r="F122" s="17"/>
      <c r="G122" s="17"/>
      <c r="H122" s="17"/>
    </row>
    <row r="123" spans="4:8" x14ac:dyDescent="0.2">
      <c r="D123" s="17"/>
      <c r="E123" s="17"/>
      <c r="F123" s="17"/>
      <c r="G123" s="17"/>
      <c r="H123" s="17"/>
    </row>
    <row r="124" spans="4:8" x14ac:dyDescent="0.2">
      <c r="D124" s="17"/>
      <c r="E124" s="17"/>
      <c r="F124" s="17"/>
      <c r="G124" s="17"/>
      <c r="H124" s="17"/>
    </row>
    <row r="125" spans="4:8" x14ac:dyDescent="0.2">
      <c r="D125" s="17"/>
      <c r="E125" s="17"/>
      <c r="F125" s="17"/>
      <c r="G125" s="17"/>
      <c r="H125" s="17"/>
    </row>
    <row r="126" spans="4:8" x14ac:dyDescent="0.2">
      <c r="D126" s="17"/>
      <c r="E126" s="17"/>
      <c r="F126" s="17"/>
      <c r="G126" s="17"/>
      <c r="H126" s="17"/>
    </row>
    <row r="127" spans="4:8" x14ac:dyDescent="0.2">
      <c r="D127" s="17"/>
      <c r="E127" s="17"/>
      <c r="F127" s="17"/>
      <c r="G127" s="17"/>
      <c r="H127" s="17"/>
    </row>
    <row r="128" spans="4:8" x14ac:dyDescent="0.2">
      <c r="D128" s="17"/>
      <c r="E128" s="17"/>
      <c r="F128" s="17"/>
      <c r="G128" s="17"/>
      <c r="H128" s="17"/>
    </row>
    <row r="129" spans="4:8" x14ac:dyDescent="0.2">
      <c r="D129" s="17"/>
      <c r="E129" s="17"/>
      <c r="F129" s="17"/>
      <c r="G129" s="17"/>
      <c r="H129" s="17"/>
    </row>
    <row r="130" spans="4:8" x14ac:dyDescent="0.2">
      <c r="D130" s="17"/>
      <c r="E130" s="17"/>
      <c r="F130" s="17"/>
      <c r="G130" s="17"/>
      <c r="H130" s="17"/>
    </row>
    <row r="131" spans="4:8" x14ac:dyDescent="0.2">
      <c r="D131" s="17"/>
      <c r="E131" s="17"/>
      <c r="F131" s="17"/>
      <c r="G131" s="17"/>
      <c r="H131" s="17"/>
    </row>
    <row r="132" spans="4:8" x14ac:dyDescent="0.2">
      <c r="D132" s="17"/>
      <c r="E132" s="17"/>
      <c r="F132" s="17"/>
      <c r="G132" s="17"/>
      <c r="H132" s="17"/>
    </row>
  </sheetData>
  <sortState xmlns:xlrd2="http://schemas.microsoft.com/office/spreadsheetml/2017/richdata2" ref="A6:BX24">
    <sortCondition ref="B6:B24"/>
  </sortState>
  <printOptions gridLines="1"/>
  <pageMargins left="0.25" right="0.25" top="0.75" bottom="0.75" header="0.3" footer="0.3"/>
  <pageSetup scale="60" fitToWidth="2" fitToHeight="14" orientation="landscape" r:id="rId1"/>
  <headerFooter alignWithMargins="0">
    <oddHeader>&amp;C&amp;"Arial,Bold"&amp;11FACULTY INSTRUCTIONAL WORKLOAD SUMMARY by SCHOOL and  DEPARTMENT</oddHeader>
    <oddFooter>&amp;R&amp;P</oddFooter>
  </headerFooter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1"/>
  <sheetViews>
    <sheetView zoomScaleNormal="100" workbookViewId="0"/>
  </sheetViews>
  <sheetFormatPr defaultColWidth="3.5703125" defaultRowHeight="12.75" x14ac:dyDescent="0.2"/>
  <cols>
    <col min="1" max="1" width="2.5703125" customWidth="1"/>
    <col min="2" max="2" width="3.5703125" style="49" customWidth="1"/>
    <col min="3" max="3" width="40.85546875" style="49" customWidth="1"/>
    <col min="4" max="4" width="15.42578125" bestFit="1" customWidth="1"/>
  </cols>
  <sheetData>
    <row r="1" spans="2:4" ht="15" x14ac:dyDescent="0.25">
      <c r="B1" s="48" t="s">
        <v>65</v>
      </c>
    </row>
    <row r="2" spans="2:4" x14ac:dyDescent="0.2">
      <c r="C2" t="s">
        <v>130</v>
      </c>
    </row>
    <row r="3" spans="2:4" x14ac:dyDescent="0.2">
      <c r="C3" t="s">
        <v>132</v>
      </c>
    </row>
    <row r="4" spans="2:4" x14ac:dyDescent="0.2">
      <c r="C4" t="s">
        <v>131</v>
      </c>
    </row>
    <row r="6" spans="2:4" x14ac:dyDescent="0.2">
      <c r="B6" s="49" t="s">
        <v>0</v>
      </c>
      <c r="D6" t="s">
        <v>175</v>
      </c>
    </row>
    <row r="7" spans="2:4" x14ac:dyDescent="0.2">
      <c r="D7" t="s">
        <v>176</v>
      </c>
    </row>
    <row r="8" spans="2:4" x14ac:dyDescent="0.2">
      <c r="D8" t="s">
        <v>133</v>
      </c>
    </row>
    <row r="9" spans="2:4" x14ac:dyDescent="0.2">
      <c r="C9" s="49" t="s">
        <v>3</v>
      </c>
      <c r="D9" t="s">
        <v>136</v>
      </c>
    </row>
    <row r="10" spans="2:4" x14ac:dyDescent="0.2">
      <c r="C10" s="49" t="s">
        <v>66</v>
      </c>
      <c r="D10" t="s">
        <v>135</v>
      </c>
    </row>
    <row r="11" spans="2:4" x14ac:dyDescent="0.2">
      <c r="C11" s="49" t="s">
        <v>67</v>
      </c>
      <c r="D11" t="s">
        <v>134</v>
      </c>
    </row>
    <row r="12" spans="2:4" x14ac:dyDescent="0.2">
      <c r="C12" s="49" t="s">
        <v>68</v>
      </c>
      <c r="D12" t="s">
        <v>137</v>
      </c>
    </row>
    <row r="13" spans="2:4" x14ac:dyDescent="0.2">
      <c r="C13" s="49" t="s">
        <v>69</v>
      </c>
      <c r="D13" t="s">
        <v>138</v>
      </c>
    </row>
    <row r="15" spans="2:4" x14ac:dyDescent="0.2">
      <c r="B15" s="49" t="s">
        <v>1</v>
      </c>
    </row>
    <row r="16" spans="2:4" x14ac:dyDescent="0.2">
      <c r="C16" s="49" t="s">
        <v>40</v>
      </c>
      <c r="D16" t="s">
        <v>70</v>
      </c>
    </row>
    <row r="17" spans="3:5" x14ac:dyDescent="0.2">
      <c r="C17" s="49" t="s">
        <v>4</v>
      </c>
      <c r="D17" t="s">
        <v>139</v>
      </c>
    </row>
    <row r="18" spans="3:5" x14ac:dyDescent="0.2">
      <c r="C18" s="49" t="s">
        <v>5</v>
      </c>
      <c r="D18" t="s">
        <v>71</v>
      </c>
    </row>
    <row r="19" spans="3:5" x14ac:dyDescent="0.2">
      <c r="D19" t="s">
        <v>121</v>
      </c>
    </row>
    <row r="20" spans="3:5" x14ac:dyDescent="0.2">
      <c r="C20" s="49" t="s">
        <v>6</v>
      </c>
      <c r="D20" t="s">
        <v>72</v>
      </c>
    </row>
    <row r="21" spans="3:5" x14ac:dyDescent="0.2">
      <c r="D21" t="s">
        <v>140</v>
      </c>
    </row>
    <row r="22" spans="3:5" x14ac:dyDescent="0.2">
      <c r="C22" s="49" t="s">
        <v>7</v>
      </c>
      <c r="D22" t="s">
        <v>73</v>
      </c>
    </row>
    <row r="25" spans="3:5" x14ac:dyDescent="0.2">
      <c r="C25" t="s">
        <v>74</v>
      </c>
    </row>
    <row r="27" spans="3:5" x14ac:dyDescent="0.2">
      <c r="D27" s="49" t="s">
        <v>75</v>
      </c>
      <c r="E27" t="s">
        <v>76</v>
      </c>
    </row>
    <row r="28" spans="3:5" x14ac:dyDescent="0.2">
      <c r="D28" s="49"/>
      <c r="E28" t="s">
        <v>77</v>
      </c>
    </row>
    <row r="29" spans="3:5" x14ac:dyDescent="0.2">
      <c r="D29" s="49"/>
      <c r="E29" t="s">
        <v>141</v>
      </c>
    </row>
    <row r="30" spans="3:5" x14ac:dyDescent="0.2">
      <c r="D30" s="49"/>
      <c r="E30" t="s">
        <v>78</v>
      </c>
    </row>
    <row r="31" spans="3:5" x14ac:dyDescent="0.2">
      <c r="D31" s="49"/>
    </row>
    <row r="32" spans="3:5" x14ac:dyDescent="0.2">
      <c r="D32" s="49" t="s">
        <v>79</v>
      </c>
      <c r="E32" t="s">
        <v>80</v>
      </c>
    </row>
    <row r="33" spans="2:5" x14ac:dyDescent="0.2">
      <c r="E33" t="s">
        <v>81</v>
      </c>
    </row>
    <row r="34" spans="2:5" x14ac:dyDescent="0.2">
      <c r="E34" t="s">
        <v>150</v>
      </c>
    </row>
    <row r="35" spans="2:5" x14ac:dyDescent="0.2">
      <c r="E35" t="s">
        <v>82</v>
      </c>
    </row>
    <row r="36" spans="2:5" x14ac:dyDescent="0.2">
      <c r="E36" t="s">
        <v>83</v>
      </c>
    </row>
    <row r="37" spans="2:5" x14ac:dyDescent="0.2">
      <c r="B37" s="49" t="s">
        <v>45</v>
      </c>
    </row>
    <row r="38" spans="2:5" x14ac:dyDescent="0.2">
      <c r="C38" s="49" t="s">
        <v>42</v>
      </c>
      <c r="D38" t="s">
        <v>84</v>
      </c>
    </row>
    <row r="39" spans="2:5" x14ac:dyDescent="0.2">
      <c r="D39" t="s">
        <v>85</v>
      </c>
    </row>
    <row r="40" spans="2:5" x14ac:dyDescent="0.2">
      <c r="D40" t="s">
        <v>86</v>
      </c>
    </row>
    <row r="41" spans="2:5" x14ac:dyDescent="0.2">
      <c r="C41" s="49" t="s">
        <v>160</v>
      </c>
      <c r="D41" t="s">
        <v>87</v>
      </c>
    </row>
    <row r="42" spans="2:5" x14ac:dyDescent="0.2">
      <c r="D42" t="s">
        <v>88</v>
      </c>
    </row>
    <row r="43" spans="2:5" x14ac:dyDescent="0.2">
      <c r="D43" t="s">
        <v>89</v>
      </c>
    </row>
    <row r="44" spans="2:5" x14ac:dyDescent="0.2">
      <c r="C44" s="49" t="s">
        <v>59</v>
      </c>
      <c r="D44" t="s">
        <v>110</v>
      </c>
    </row>
    <row r="45" spans="2:5" x14ac:dyDescent="0.2">
      <c r="D45" t="s">
        <v>90</v>
      </c>
    </row>
    <row r="46" spans="2:5" x14ac:dyDescent="0.2">
      <c r="C46" s="49" t="s">
        <v>161</v>
      </c>
      <c r="D46" t="s">
        <v>91</v>
      </c>
    </row>
    <row r="47" spans="2:5" x14ac:dyDescent="0.2">
      <c r="D47" t="s">
        <v>92</v>
      </c>
    </row>
    <row r="48" spans="2:5" x14ac:dyDescent="0.2">
      <c r="C48" s="49" t="s">
        <v>162</v>
      </c>
      <c r="D48" t="s">
        <v>93</v>
      </c>
    </row>
    <row r="50" spans="2:4" x14ac:dyDescent="0.2">
      <c r="B50" s="49" t="s">
        <v>60</v>
      </c>
    </row>
    <row r="51" spans="2:4" x14ac:dyDescent="0.2">
      <c r="C51" s="49" t="s">
        <v>163</v>
      </c>
      <c r="D51" t="s">
        <v>94</v>
      </c>
    </row>
    <row r="52" spans="2:4" x14ac:dyDescent="0.2">
      <c r="C52" s="49" t="s">
        <v>48</v>
      </c>
      <c r="D52" t="s">
        <v>95</v>
      </c>
    </row>
    <row r="53" spans="2:4" x14ac:dyDescent="0.2">
      <c r="C53" s="49" t="s">
        <v>57</v>
      </c>
      <c r="D53" t="s">
        <v>96</v>
      </c>
    </row>
    <row r="54" spans="2:4" x14ac:dyDescent="0.2">
      <c r="C54" s="49" t="s">
        <v>8</v>
      </c>
      <c r="D54" t="s">
        <v>142</v>
      </c>
    </row>
    <row r="55" spans="2:4" x14ac:dyDescent="0.2">
      <c r="D55" t="s">
        <v>143</v>
      </c>
    </row>
    <row r="56" spans="2:4" x14ac:dyDescent="0.2">
      <c r="C56" s="49" t="s">
        <v>58</v>
      </c>
      <c r="D56" t="s">
        <v>97</v>
      </c>
    </row>
    <row r="58" spans="2:4" x14ac:dyDescent="0.2">
      <c r="B58" s="49" t="s">
        <v>49</v>
      </c>
    </row>
    <row r="59" spans="2:4" x14ac:dyDescent="0.2">
      <c r="C59" s="49" t="s">
        <v>158</v>
      </c>
      <c r="D59" t="s">
        <v>164</v>
      </c>
    </row>
    <row r="60" spans="2:4" x14ac:dyDescent="0.2">
      <c r="C60" s="49" t="s">
        <v>50</v>
      </c>
      <c r="D60" t="s">
        <v>165</v>
      </c>
    </row>
    <row r="61" spans="2:4" x14ac:dyDescent="0.2">
      <c r="C61" s="49" t="s">
        <v>51</v>
      </c>
      <c r="D61" t="s">
        <v>166</v>
      </c>
    </row>
    <row r="63" spans="2:4" x14ac:dyDescent="0.2">
      <c r="C63" s="49" t="s">
        <v>98</v>
      </c>
      <c r="D63" t="s">
        <v>99</v>
      </c>
    </row>
    <row r="64" spans="2:4" x14ac:dyDescent="0.2">
      <c r="D64" t="s">
        <v>113</v>
      </c>
    </row>
    <row r="65" spans="2:4" x14ac:dyDescent="0.2">
      <c r="D65" t="s">
        <v>53</v>
      </c>
    </row>
    <row r="67" spans="2:4" x14ac:dyDescent="0.2">
      <c r="B67" s="49" t="s">
        <v>100</v>
      </c>
      <c r="D67" t="s">
        <v>114</v>
      </c>
    </row>
    <row r="68" spans="2:4" x14ac:dyDescent="0.2">
      <c r="D68" t="s">
        <v>115</v>
      </c>
    </row>
    <row r="69" spans="2:4" x14ac:dyDescent="0.2">
      <c r="D69" t="s">
        <v>116</v>
      </c>
    </row>
    <row r="70" spans="2:4" x14ac:dyDescent="0.2">
      <c r="C70" s="49" t="s">
        <v>101</v>
      </c>
      <c r="D70" t="s">
        <v>144</v>
      </c>
    </row>
    <row r="71" spans="2:4" x14ac:dyDescent="0.2">
      <c r="C71" s="49" t="s">
        <v>62</v>
      </c>
      <c r="D71" t="s">
        <v>145</v>
      </c>
    </row>
    <row r="72" spans="2:4" x14ac:dyDescent="0.2">
      <c r="D72" t="s">
        <v>102</v>
      </c>
    </row>
    <row r="73" spans="2:4" x14ac:dyDescent="0.2">
      <c r="C73" s="49" t="s">
        <v>152</v>
      </c>
      <c r="D73" t="s">
        <v>167</v>
      </c>
    </row>
    <row r="74" spans="2:4" x14ac:dyDescent="0.2">
      <c r="D74" t="s">
        <v>168</v>
      </c>
    </row>
    <row r="75" spans="2:4" x14ac:dyDescent="0.2">
      <c r="D75" t="s">
        <v>169</v>
      </c>
    </row>
    <row r="76" spans="2:4" x14ac:dyDescent="0.2">
      <c r="D76" t="s">
        <v>103</v>
      </c>
    </row>
    <row r="77" spans="2:4" x14ac:dyDescent="0.2">
      <c r="C77" s="49" t="s">
        <v>52</v>
      </c>
      <c r="D77" t="s">
        <v>104</v>
      </c>
    </row>
    <row r="78" spans="2:4" x14ac:dyDescent="0.2">
      <c r="C78" s="49" t="s">
        <v>117</v>
      </c>
      <c r="D78" t="s">
        <v>118</v>
      </c>
    </row>
    <row r="79" spans="2:4" x14ac:dyDescent="0.2">
      <c r="D79" t="s">
        <v>119</v>
      </c>
    </row>
    <row r="80" spans="2:4" x14ac:dyDescent="0.2">
      <c r="C80" s="49" t="s">
        <v>61</v>
      </c>
      <c r="D80" t="s">
        <v>105</v>
      </c>
    </row>
    <row r="82" spans="2:4" x14ac:dyDescent="0.2">
      <c r="B82" s="49" t="s">
        <v>54</v>
      </c>
    </row>
    <row r="83" spans="2:4" x14ac:dyDescent="0.2">
      <c r="C83" s="49" t="s">
        <v>56</v>
      </c>
      <c r="D83" t="s">
        <v>106</v>
      </c>
    </row>
    <row r="84" spans="2:4" x14ac:dyDescent="0.2">
      <c r="C84" s="49" t="s">
        <v>63</v>
      </c>
      <c r="D84" t="s">
        <v>107</v>
      </c>
    </row>
    <row r="85" spans="2:4" x14ac:dyDescent="0.2">
      <c r="C85" s="49" t="s">
        <v>55</v>
      </c>
      <c r="D85" t="s">
        <v>108</v>
      </c>
    </row>
    <row r="86" spans="2:4" x14ac:dyDescent="0.2">
      <c r="C86" s="49" t="s">
        <v>64</v>
      </c>
      <c r="D86" t="s">
        <v>109</v>
      </c>
    </row>
    <row r="88" spans="2:4" x14ac:dyDescent="0.2">
      <c r="C88" s="49" t="s">
        <v>156</v>
      </c>
      <c r="D88" t="s">
        <v>146</v>
      </c>
    </row>
    <row r="89" spans="2:4" x14ac:dyDescent="0.2">
      <c r="C89" s="49" t="s">
        <v>122</v>
      </c>
      <c r="D89" t="s">
        <v>148</v>
      </c>
    </row>
    <row r="90" spans="2:4" x14ac:dyDescent="0.2">
      <c r="C90" s="49" t="s">
        <v>157</v>
      </c>
      <c r="D90" t="s">
        <v>147</v>
      </c>
    </row>
    <row r="91" spans="2:4" x14ac:dyDescent="0.2">
      <c r="C91" s="49" t="s">
        <v>123</v>
      </c>
      <c r="D91" t="s">
        <v>149</v>
      </c>
    </row>
  </sheetData>
  <printOptions gridLines="1"/>
  <pageMargins left="0.5" right="0.5" top="0.5" bottom="0.5" header="0.25" footer="0.25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Fall 2022</vt:lpstr>
      <vt:lpstr>trend</vt:lpstr>
      <vt:lpstr>glossary</vt:lpstr>
      <vt:lpstr>'Fall 2022'!Print_Titles</vt:lpstr>
      <vt:lpstr>trend!Print_Titles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Administrator</cp:lastModifiedBy>
  <cp:lastPrinted>2021-06-10T17:51:21Z</cp:lastPrinted>
  <dcterms:created xsi:type="dcterms:W3CDTF">2014-04-30T12:40:54Z</dcterms:created>
  <dcterms:modified xsi:type="dcterms:W3CDTF">2023-06-07T13:52:45Z</dcterms:modified>
</cp:coreProperties>
</file>